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53222"/>
  <bookViews>
    <workbookView xWindow="0" yWindow="0" windowWidth="28800" windowHeight="11610"/>
  </bookViews>
  <sheets>
    <sheet name="Лист1 (2)" sheetId="2" r:id="rId1"/>
  </sheets>
  <calcPr calcId="162913"/>
</workbook>
</file>

<file path=xl/calcChain.xml><?xml version="1.0" encoding="utf-8"?>
<calcChain xmlns="http://schemas.openxmlformats.org/spreadsheetml/2006/main">
  <c r="E92" i="2" l="1"/>
  <c r="E71" i="2" l="1"/>
  <c r="E59" i="2"/>
  <c r="E28" i="2"/>
  <c r="E16" i="2"/>
  <c r="E10" i="2"/>
  <c r="E56" i="2" l="1"/>
  <c r="E7" i="2" l="1"/>
  <c r="E104" i="2" l="1"/>
  <c r="E95" i="2"/>
  <c r="E152" i="2" l="1"/>
  <c r="E145" i="2"/>
  <c r="E159" i="2"/>
  <c r="E138" i="2"/>
  <c r="E107" i="2"/>
  <c r="E98" i="2" l="1"/>
  <c r="E89" i="2"/>
  <c r="E86" i="2"/>
  <c r="E23" i="2"/>
  <c r="E62" i="2"/>
  <c r="H63" i="2"/>
  <c r="E76" i="2"/>
  <c r="E65" i="2"/>
  <c r="F65" i="2" l="1"/>
  <c r="F62" i="2"/>
  <c r="E131" i="2" l="1"/>
  <c r="E110" i="2"/>
  <c r="E101" i="2"/>
  <c r="E81" i="2"/>
  <c r="E68" i="2"/>
  <c r="E53" i="2"/>
  <c r="E4" i="2"/>
  <c r="H179" i="2" l="1"/>
  <c r="E178" i="2"/>
  <c r="H172" i="2"/>
  <c r="E171" i="2"/>
  <c r="F171" i="2" s="1"/>
  <c r="H167" i="2"/>
  <c r="E166" i="2"/>
  <c r="F166" i="2" s="1"/>
  <c r="H132" i="2"/>
  <c r="E125" i="2"/>
  <c r="E119" i="2"/>
  <c r="H114" i="2"/>
  <c r="E113" i="2"/>
  <c r="H102" i="2"/>
  <c r="F104" i="2" s="1"/>
  <c r="F101" i="2"/>
  <c r="H87" i="2"/>
  <c r="F95" i="2" s="1"/>
  <c r="H72" i="2"/>
  <c r="F71" i="2" s="1"/>
  <c r="H54" i="2"/>
  <c r="E47" i="2"/>
  <c r="E42" i="2"/>
  <c r="H34" i="2"/>
  <c r="E33" i="2"/>
  <c r="H24" i="2"/>
  <c r="E21" i="2"/>
  <c r="H20" i="2"/>
  <c r="E19" i="2"/>
  <c r="H14" i="2"/>
  <c r="E13" i="2"/>
  <c r="H5" i="2"/>
  <c r="F4" i="2"/>
  <c r="F7" i="2" l="1"/>
  <c r="F10" i="2"/>
  <c r="F59" i="2"/>
  <c r="F56" i="2"/>
  <c r="F33" i="2"/>
  <c r="F138" i="2"/>
  <c r="F145" i="2"/>
  <c r="F152" i="2"/>
  <c r="F110" i="2"/>
  <c r="F107" i="2"/>
  <c r="F92" i="2"/>
  <c r="F98" i="2"/>
  <c r="F53" i="2"/>
  <c r="F23" i="2"/>
  <c r="F81" i="2"/>
  <c r="F76" i="2"/>
  <c r="F19" i="2"/>
  <c r="F42" i="2"/>
  <c r="F13" i="2"/>
  <c r="F28" i="2"/>
  <c r="F47" i="2"/>
  <c r="F21" i="2"/>
  <c r="F89" i="2"/>
  <c r="F119" i="2"/>
  <c r="F159" i="2"/>
  <c r="F125" i="2"/>
  <c r="F68" i="2"/>
  <c r="F86" i="2"/>
  <c r="F113" i="2"/>
  <c r="F131" i="2"/>
  <c r="F178" i="2"/>
  <c r="F16" i="2"/>
</calcChain>
</file>

<file path=xl/comments1.xml><?xml version="1.0" encoding="utf-8"?>
<comments xmlns="http://schemas.openxmlformats.org/spreadsheetml/2006/main">
  <authors>
    <author>Автор</author>
  </authors>
  <commentList>
    <comment ref="F2" authorId="0" shapeId="0">
      <text>
        <r>
          <rPr>
            <sz val="9"/>
            <color indexed="81"/>
            <rFont val="Tahoma"/>
            <family val="2"/>
            <charset val="204"/>
          </rPr>
          <t>5 лет, 10000 стр/год</t>
        </r>
      </text>
    </comment>
  </commentList>
</comments>
</file>

<file path=xl/sharedStrings.xml><?xml version="1.0" encoding="utf-8"?>
<sst xmlns="http://schemas.openxmlformats.org/spreadsheetml/2006/main" count="183" uniqueCount="104">
  <si>
    <t>№ п/п</t>
  </si>
  <si>
    <t>Модельный ряд</t>
  </si>
  <si>
    <t>Тип оборудования</t>
  </si>
  <si>
    <t>Стоимость отпечатка</t>
  </si>
  <si>
    <t>Стоимость владения</t>
  </si>
  <si>
    <t>Гарантия произв-ля</t>
  </si>
  <si>
    <t>3 года</t>
  </si>
  <si>
    <t>1 год</t>
  </si>
  <si>
    <t>Нагрузка в год</t>
  </si>
  <si>
    <t>Кол-во лет</t>
  </si>
  <si>
    <t>Конфигурация систем печати и копирования</t>
  </si>
  <si>
    <t>МФУ моно А3, не более 30 стр/мин (напольный)</t>
  </si>
  <si>
    <t>МФУ моно А3, не более 30 стр/мин (настольный)</t>
  </si>
  <si>
    <t>МФУ моно А3, 
не менее 55 стр/мин</t>
  </si>
  <si>
    <t>МФУ цвет А3, 
не менее 35 стр/мин</t>
  </si>
  <si>
    <t>Принтер моно А4, 
не менее 33 стр/мин</t>
  </si>
  <si>
    <t>Принтер моно А4, 
не менее 40 стр/мин</t>
  </si>
  <si>
    <t>Принтер моно А3, 
не менее 35</t>
  </si>
  <si>
    <t xml:space="preserve">Принтер цвет А3, 
не менее 34 стр/мин </t>
  </si>
  <si>
    <t>МФУ моно А4, 
не менее 40 стр/мин</t>
  </si>
  <si>
    <t>МФУ моно А4, 
не менее 33 стр/мин</t>
  </si>
  <si>
    <t>МФУ моно А3, не менее 35 стр/мин (напольный)</t>
  </si>
  <si>
    <r>
      <t xml:space="preserve">Принтер Pantum P3300DW </t>
    </r>
    <r>
      <rPr>
        <b/>
        <sz val="10"/>
        <color rgb="FF00B050"/>
        <rFont val="Times New Roman Cyr"/>
        <charset val="204"/>
      </rPr>
      <t xml:space="preserve">(Производство Китай) </t>
    </r>
  </si>
  <si>
    <t>Тонер Картридж Pantum TL-420X (6000стр.)</t>
  </si>
  <si>
    <t>Блок барабана Pantum DL-420 (30000стр.)</t>
  </si>
  <si>
    <t>Принтер цвет А4</t>
  </si>
  <si>
    <t>Принтер цветной Pantum CP1100DW A4, 18 ppm</t>
  </si>
  <si>
    <t>Картридж черный (2,3K) Pantum CTL-1100XK</t>
  </si>
  <si>
    <t>Картридж голубой (2,3K) Pantum CTL-1100XC</t>
  </si>
  <si>
    <t>Картридж пурпурный (2,3K) Pantum CTL-1100XM</t>
  </si>
  <si>
    <t>Картридж желтый (2,3K) Pantum CTL-1100XY</t>
  </si>
  <si>
    <t>МФУ цвет А4</t>
  </si>
  <si>
    <t>Лазерное многофункциональное устройство Pantum CM1100ADN</t>
  </si>
  <si>
    <t xml:space="preserve">Чёрный тонер-картридж THM348 для МФУ Катюша M348. Ресурс 30 000 отпечатков. </t>
  </si>
  <si>
    <t>Блок фотобарабана PCM348 для МФУ Катюша M348. Ресурс 110 000 отпечатков.</t>
  </si>
  <si>
    <t xml:space="preserve">МФУ цвет А3 </t>
  </si>
  <si>
    <t>МФУ Sindoh D330 принтер/копир/сканер/факс (опция), А3. 22 стр/мин c тумбой</t>
  </si>
  <si>
    <t>МФУ Sindoh D332 принтер/копир/сканер/факс (опция), А3. 28 стр/мин с тумбой</t>
  </si>
  <si>
    <t>Чёрный тонер-картридж для МФУ Sindoh D330e/D332e. Ресурс 24 000 отпечатков</t>
  </si>
  <si>
    <t>Голубой тонер-картридж для МФУ Sindoh D330e/D332e. Ресурс 24 000 отпечатков</t>
  </si>
  <si>
    <t>Пурпурный тонер-картридж для МФУ Sindoh D330e/D332e. Ресурс 24 000 отпечатков</t>
  </si>
  <si>
    <t>Желтый тонер-картридж для МФУ Sindoh D330e/D332e. Ресурс 24 000 отпечатков</t>
  </si>
  <si>
    <t>Чёрный блок фотобарабана  для  МФУ Sindoh D330e/D332e. Ресурс 105 000 отпечатков</t>
  </si>
  <si>
    <t>Цветной блок фотобарабана  для  МФУ Sindoh D330e/D332e. Ресурс 70 000 отпечатков</t>
  </si>
  <si>
    <t>МФУ Катюша M240p принтер/копир/сканер/факс (опция), 40 стр/мин А4, ч/б, 1200 dpi. Скан: цвет/чб 1200 dpi. CPU 800 МГц, 4 Гб RAM, 100 Мб Ethernet, USB, USB-host, Wi-Fi (опция), Факс (опция). GDI / PCL / PS3. ADF 75 листов. Тонер в комплекте 3 000 отпечатков, заменяемый 3 000 / 6 000 / 9 000 отп. Барабан 30 000 отп. До 100 000 отп/мес</t>
  </si>
  <si>
    <r>
      <t>МФУ Катюша А3 M348 принтер/копир/сканер/факс, А3. 48 стр/мин с доп. лотками</t>
    </r>
    <r>
      <rPr>
        <b/>
        <sz val="10"/>
        <color rgb="FF00B050"/>
        <rFont val="Times New Roman Cyr"/>
        <charset val="204"/>
      </rPr>
      <t xml:space="preserve"> (Производство РФ, НЕТ в реестре)</t>
    </r>
  </si>
  <si>
    <t xml:space="preserve">Лазерное многофункциональное устройство Pantum M7100DW </t>
  </si>
  <si>
    <t>МФУ Pantum BM270ADN (A3, 25 стр/мин)</t>
  </si>
  <si>
    <t>Тонер-картридж Pantum TO-2600H 30K</t>
  </si>
  <si>
    <t>МФУ Pantum BM330ADN (A3, 30 стр/мин)</t>
  </si>
  <si>
    <t>Фотобарабан Pantum DO-2600 70K</t>
  </si>
  <si>
    <t>МФУ Pantum BM330ADN (A3, 30 стр/мин) с тумбой</t>
  </si>
  <si>
    <t>Фотобарабан Pantum DO-2600 82K</t>
  </si>
  <si>
    <t>Фотобарабан Pantum DO-2600 95K</t>
  </si>
  <si>
    <t xml:space="preserve">МФУ Pantum BM420ADN (A3, 35 стр/мин) с доп. лотками </t>
  </si>
  <si>
    <t>МФУ Pantum CM270ADN принтер/копир/сканер, А3. 25 стр/мин с тумбой</t>
  </si>
  <si>
    <t>Чёрный тонер-картридж CTO-2600K для МФУ Pantum CM270/CM330/CM420 22K</t>
  </si>
  <si>
    <t>Голубой тонер-картридж CTO-2600C для МФУ Pantum CM270/CM330/CM420 15K</t>
  </si>
  <si>
    <t>Красный тонер-картридж CTO-2600M для МФУ Pantum CM270/CM330/CM420 15K</t>
  </si>
  <si>
    <t>Желтый тонер-картридж CTO-2600Y для МФУ Pantum CM270/CM330/CM420 15K</t>
  </si>
  <si>
    <t>Чёрный блок фотобарабана  CDO-2600K для МФУ Pantum CM270/CM330/CM420 120K</t>
  </si>
  <si>
    <t>Цветной блок фотобарабана  CDO-2600 для МФУ Pantum CM270/CM330/CM420 90K</t>
  </si>
  <si>
    <t>МФУ Pantum CM330ADN принтер/копир/сканер, А3. 30 стр/мин с тумбой</t>
  </si>
  <si>
    <t>МФУ Pantum CM420ADN принтер/копир/сканер, А3. 35 стр/мин с тумбой</t>
  </si>
  <si>
    <t>МФУ Sindoh N511 принтер/копир/сканер, А3. 28 стр/мин Ч/Б, 1800х600 dpi</t>
  </si>
  <si>
    <t>Оригинальный тонер для МФУ  Sindoh N511/N512 чёрный (К). Ресурс 23000</t>
  </si>
  <si>
    <t xml:space="preserve">Оригинальный блок фотобарабана для МФУ Sindoh N511/N512. Ресурс 80 000 </t>
  </si>
  <si>
    <t>МФУ Sindoh N512 принтер/копир/сканер, А3. 36 стр/мин Ч/Б</t>
  </si>
  <si>
    <t>Ч/Б Принтер Sindoh A500dn,  34 стр/мин А4, 2400х600 dpi. Нагрузка до 30 000 отп/мес. CPU 1ГГц, 2 ядра, 256 Мб RAM, Ethernet, USB, USB-host, Wi-Fi. AirPrint, PCL, PWG, PDF, стартовый тонер на 700 отпечатков</t>
  </si>
  <si>
    <t>Оригинальный тонер-картридж для принтера Sindoh A500dn / МФУ Sindoh M500. Ресурс 6 000 страниц</t>
  </si>
  <si>
    <t>Оригинальный блок фотобарабана для принтера Sindoh A500dn/МФУ Sindoh M500. Рескурс 12 000 страниц</t>
  </si>
  <si>
    <t>МФУ Sindoh M500 принтер/копир/сканер/факс. 34 стр/мин А4 Ч/Б печать/копирование, 2400x600 dpi. Нагрузка до 30 000 отп/мес. Сканер цвет А4 до 23 стр/мин. CPU 1ГГц, 2 Ядра, 512 Мб RAM, Ethernet, USB, USB-host, Wi-Fi. AirPrint, PCL, PWG, PDF. Автоподатчик оригиналов 50 листов. Стартовый тонер на 700 отпечатков</t>
  </si>
  <si>
    <t>Ориентировочная стоимость *</t>
  </si>
  <si>
    <t>Оригинальный  чёрный тонер-картридж TK133 для принтера Катюша Р133 и МФУ Катюша М133. Ресурс 3 000 отпечатков.</t>
  </si>
  <si>
    <t>Оригинальный блок фотобарабана DR133 для принтера Катюша Р133 и МФУ Катюша М133. Ресурс 30 000 отпечатков</t>
  </si>
  <si>
    <t>Принтер Катюша P140, 40 стр/мин А4 Ч/Б, 1 ГБ RAM, Ethernet, USB</t>
  </si>
  <si>
    <t>Оригинальный блок фотобарабана DR240 для Катюша серий 140/240. Ресурс 30 000 отпечатков</t>
  </si>
  <si>
    <t>Оригинальный чёрный тонер-картридж TK240XL для Катюша серий 140/240. Ресурс 12 000 отпечатков</t>
  </si>
  <si>
    <t>Принтер Sindoh P300dn ЦВЕТ А4. 24 стр/мин А4 цветная печать, 2400x600 dpi. CPU 1ГГц, 2 Ядра, 512 МБ RAM, Ethernet, USB, Wi-Fi. PCL, PS3, PDF, стартовые тонер-картриджи на 1500 отп. ч/б и цвет. До 75 000 отп/мес</t>
  </si>
  <si>
    <t>Тонер-картридж черный P300T6KK-W для цветных устройств Sindoh P300dn/C300 (6 000 страниц)</t>
  </si>
  <si>
    <t>Тонер-картридж голубой P300T6KC-W для цветных устройств Sindoh P300dn/C300 (6 700 страниц)</t>
  </si>
  <si>
    <t>Тонер-картридж пурпурный P300T6KM-W для цветных устройств Sindoh P300dn/C300 (6 700 страниц)</t>
  </si>
  <si>
    <t>Тонер-картридж желтый P300T6KY-W для цветных устройств Sindoh P300dn/C300 (6 700 страниц)</t>
  </si>
  <si>
    <t>Оригинальный тонер-картридж LP3070 для принтера Sindoh A500dn / МФУ Sindoh M500. Ресурс 6 000 страниц</t>
  </si>
  <si>
    <t>Оригинальный блок фотобарабана A500R12K для принтера Sindoh A500dn/МФУ Sindoh M500. Рескурс 12 000 страниц</t>
  </si>
  <si>
    <r>
      <t>МФУ А4 Pantum BM5201ADW 40стр/мин</t>
    </r>
    <r>
      <rPr>
        <b/>
        <sz val="10"/>
        <color rgb="FF00B050"/>
        <rFont val="Times New Roman Cyr"/>
        <charset val="204"/>
      </rPr>
      <t xml:space="preserve"> </t>
    </r>
  </si>
  <si>
    <t>Картридж Pantum TL-R5220X (15000 стр.)</t>
  </si>
  <si>
    <t>Фотобарабан DL-R5220 (30000стр.)</t>
  </si>
  <si>
    <t>МФУ Sindoh C300 ЦВЕТ А4 принтер/копир/сканер/факс. 24 стр/мин А4 цветная печать/копирование, 2400x600 dpi. Сканер цвет А4 до 90 изобр/мин. CPU 1ГГц, 2 Ядра, 1 Гб RAM, Ethernet, USB, USB-host, Wi-Fi. PCL, PS3, PDF. ADF 50 л, стартовые тонер-картриджи на 1500 отп. ч/б и цвет. До 75 000 отп/мес</t>
  </si>
  <si>
    <t>Лазерное многофункциональное устройство Pantum CM2200FDW</t>
  </si>
  <si>
    <t>Картридж черный Pantum CTL-2000HK (3.5K)</t>
  </si>
  <si>
    <t>Картридж голубой Pantum CTL-2000HC (3.5K)</t>
  </si>
  <si>
    <t>Картридж пурпурный Pantum CTL-2000HM (3.5K)</t>
  </si>
  <si>
    <t>Картридж желтый Pantum CTL-2000HY (3.5K)</t>
  </si>
  <si>
    <t>Оригинальный тонер N500T23KH для МФУ  Sindoh N511/N512 чёрный (К). Ресурс 23000</t>
  </si>
  <si>
    <t xml:space="preserve">Оригинальный блок фотобарабана N500R80K для МФУ Sindoh N511/N512. Ресурс 80 000 </t>
  </si>
  <si>
    <t>Оригинальный чёрный тонер-картридж TK325 для МФУ Катюша M325/M350/M450. Ресурс 20 000 отпечатков.</t>
  </si>
  <si>
    <t>Оригинальный блок фотобарабана DR325 для МФУ Катюша M325/M350/M450. Ресурс 150 000 отпечатков</t>
  </si>
  <si>
    <t>*- ориентировочная цена указана по состоянию на 13.01.2025</t>
  </si>
  <si>
    <r>
      <t>Принтер Pantum BP5200DW 42 стр/мин</t>
    </r>
    <r>
      <rPr>
        <b/>
        <sz val="10"/>
        <color rgb="FF00B050"/>
        <rFont val="Times New Roman Cyr"/>
        <charset val="204"/>
      </rPr>
      <t xml:space="preserve"> (Производство Китай)</t>
    </r>
  </si>
  <si>
    <r>
      <t xml:space="preserve">Устройство периферийное с двумя или более функциями (МФУ) "Катюша" M133 артикул: M133p-512-pp </t>
    </r>
    <r>
      <rPr>
        <b/>
        <sz val="10"/>
        <color rgb="FF00B050"/>
        <rFont val="Times New Roman Cyr"/>
        <charset val="204"/>
      </rPr>
      <t>(Реестр МПТ)</t>
    </r>
  </si>
  <si>
    <r>
      <t xml:space="preserve">Принтер "Катюша" P133 33 стр/мин А4 Ч/Б, 1200 dpi. P133-256-pp </t>
    </r>
    <r>
      <rPr>
        <b/>
        <sz val="10"/>
        <color rgb="FF00B050"/>
        <rFont val="Times New Roman Cyr"/>
        <charset val="204"/>
      </rPr>
      <t>(Реестр МПТ)</t>
    </r>
  </si>
  <si>
    <r>
      <t xml:space="preserve">МФУ Катюша M450pm-pp принтер/копир/сканер, А3 формат, монохромный, 50 А4/мин, Сканер цвет/чб. CPU 1200 МГц, 4 ГБ RAM, Ethernet, USB, USB-host,. 10" панель. Тонер в комплекте 10 000 отп. </t>
    </r>
    <r>
      <rPr>
        <b/>
        <sz val="10"/>
        <color rgb="FF00B050"/>
        <rFont val="Times New Roman Cyr"/>
        <charset val="204"/>
      </rPr>
      <t>(Реестр МПТ)</t>
    </r>
  </si>
  <si>
    <r>
      <t>МФУ "Катюша" M240 артикул: M240pm-pp</t>
    </r>
    <r>
      <rPr>
        <b/>
        <sz val="10"/>
        <color rgb="FF00B050"/>
        <rFont val="Times New Roman Cyr"/>
        <charset val="204"/>
      </rPr>
      <t xml:space="preserve"> (Реестр МПТ)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</si>
</sst>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0"/>
      <color theme="1"/>
      <name val="Times New Roman Cyr"/>
      <family val="1"/>
      <charset val="204"/>
    </font>
    <font>
      <b/>
      <sz val="10"/>
      <color theme="1"/>
      <name val="Times New Roman Cyr"/>
      <family val="1"/>
      <charset val="204"/>
    </font>
    <font>
      <sz val="10"/>
      <color theme="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color theme="1"/>
      <name val="Times New Roman Cyr"/>
      <family val="1"/>
      <charset val="204"/>
    </font>
    <font>
      <b/>
      <sz val="10"/>
      <color theme="1"/>
      <name val="Times New Roman Cyr"/>
      <charset val="204"/>
    </font>
    <font>
      <sz val="10"/>
      <name val="Times New Roman Cyr"/>
      <charset val="204"/>
    </font>
    <font>
      <b/>
      <sz val="10"/>
      <color rgb="FF00B050"/>
      <name val="Times New Roman Cyr"/>
      <charset val="204"/>
    </font>
    <font>
      <sz val="10"/>
      <color theme="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4" fontId="10" fillId="0" borderId="28" xfId="0" applyNumberFormat="1" applyFont="1" applyBorder="1" applyAlignment="1">
      <alignment horizontal="center"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4" fontId="5" fillId="0" borderId="31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4" fontId="4" fillId="0" borderId="31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4" fontId="2" fillId="0" borderId="28" xfId="0" applyNumberFormat="1" applyFont="1" applyFill="1" applyBorder="1" applyAlignment="1">
      <alignment horizontal="center" vertical="center" wrapText="1"/>
    </xf>
    <xf numFmtId="4" fontId="4" fillId="0" borderId="28" xfId="0" applyNumberFormat="1" applyFont="1" applyFill="1" applyBorder="1" applyAlignment="1">
      <alignment horizontal="center" vertical="center" wrapText="1"/>
    </xf>
    <xf numFmtId="4" fontId="2" fillId="0" borderId="2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4" fillId="0" borderId="40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185"/>
  <sheetViews>
    <sheetView tabSelected="1" topLeftCell="A16" zoomScale="90" zoomScaleNormal="90" workbookViewId="0">
      <selection activeCell="N3" sqref="N3"/>
    </sheetView>
  </sheetViews>
  <sheetFormatPr defaultRowHeight="12.75" x14ac:dyDescent="0.25"/>
  <cols>
    <col min="1" max="1" width="4.7109375" style="25" customWidth="1"/>
    <col min="2" max="2" width="30.5703125" style="25" customWidth="1"/>
    <col min="3" max="3" width="19.140625" style="1" customWidth="1"/>
    <col min="4" max="4" width="73.140625" style="2" customWidth="1"/>
    <col min="5" max="5" width="9.5703125" style="1" customWidth="1"/>
    <col min="6" max="6" width="11.140625" style="1" customWidth="1"/>
    <col min="7" max="7" width="8" style="1" customWidth="1"/>
    <col min="8" max="8" width="11.28515625" style="1" customWidth="1"/>
    <col min="9" max="9" width="7.85546875" style="1" customWidth="1"/>
    <col min="10" max="16384" width="9.140625" style="2"/>
  </cols>
  <sheetData>
    <row r="1" spans="1:9" ht="34.5" customHeight="1" thickBot="1" x14ac:dyDescent="0.3">
      <c r="A1" s="54" t="s">
        <v>10</v>
      </c>
      <c r="B1" s="54"/>
      <c r="C1" s="54"/>
      <c r="D1" s="54"/>
      <c r="E1" s="54"/>
      <c r="F1" s="54"/>
      <c r="G1" s="54"/>
      <c r="H1" s="54"/>
      <c r="I1" s="54"/>
    </row>
    <row r="2" spans="1:9" ht="12.75" customHeight="1" x14ac:dyDescent="0.25">
      <c r="A2" s="76" t="s">
        <v>0</v>
      </c>
      <c r="B2" s="78" t="s">
        <v>2</v>
      </c>
      <c r="C2" s="82" t="s">
        <v>72</v>
      </c>
      <c r="D2" s="80" t="s">
        <v>1</v>
      </c>
      <c r="E2" s="82" t="s">
        <v>3</v>
      </c>
      <c r="F2" s="82" t="s">
        <v>4</v>
      </c>
      <c r="G2" s="82" t="s">
        <v>5</v>
      </c>
      <c r="H2" s="82" t="s">
        <v>8</v>
      </c>
      <c r="I2" s="93" t="s">
        <v>9</v>
      </c>
    </row>
    <row r="3" spans="1:9" ht="115.5" customHeight="1" thickBot="1" x14ac:dyDescent="0.3">
      <c r="A3" s="77"/>
      <c r="B3" s="79"/>
      <c r="C3" s="83"/>
      <c r="D3" s="81"/>
      <c r="E3" s="83"/>
      <c r="F3" s="83"/>
      <c r="G3" s="83"/>
      <c r="H3" s="83"/>
      <c r="I3" s="94"/>
    </row>
    <row r="4" spans="1:9" ht="31.5" customHeight="1" x14ac:dyDescent="0.25">
      <c r="A4" s="55">
        <v>1</v>
      </c>
      <c r="B4" s="74" t="s">
        <v>15</v>
      </c>
      <c r="C4" s="27">
        <v>36000</v>
      </c>
      <c r="D4" s="17" t="s">
        <v>22</v>
      </c>
      <c r="E4" s="6">
        <f>C5/6000+C6/30000</f>
        <v>1.9966666666666668</v>
      </c>
      <c r="F4" s="6">
        <f>E4*H5+C4-C6</f>
        <v>125933.33333333334</v>
      </c>
      <c r="G4" s="6" t="s">
        <v>7</v>
      </c>
      <c r="H4" s="6">
        <v>10000</v>
      </c>
      <c r="I4" s="7">
        <v>5</v>
      </c>
    </row>
    <row r="5" spans="1:9" ht="31.5" customHeight="1" x14ac:dyDescent="0.25">
      <c r="A5" s="63"/>
      <c r="B5" s="64"/>
      <c r="C5" s="52">
        <v>10000</v>
      </c>
      <c r="D5" s="35" t="s">
        <v>23</v>
      </c>
      <c r="E5" s="15"/>
      <c r="F5" s="15"/>
      <c r="G5" s="15"/>
      <c r="H5" s="15">
        <f>H4*I4</f>
        <v>50000</v>
      </c>
      <c r="I5" s="8"/>
    </row>
    <row r="6" spans="1:9" ht="31.5" customHeight="1" x14ac:dyDescent="0.25">
      <c r="A6" s="56"/>
      <c r="B6" s="65"/>
      <c r="C6" s="29">
        <v>9900</v>
      </c>
      <c r="D6" s="3" t="s">
        <v>24</v>
      </c>
      <c r="E6" s="15"/>
      <c r="F6" s="15"/>
      <c r="G6" s="15"/>
      <c r="H6" s="3"/>
      <c r="I6" s="8"/>
    </row>
    <row r="7" spans="1:9" ht="38.25" x14ac:dyDescent="0.25">
      <c r="A7" s="56"/>
      <c r="B7" s="65"/>
      <c r="C7" s="29">
        <v>25000</v>
      </c>
      <c r="D7" s="26" t="s">
        <v>68</v>
      </c>
      <c r="E7" s="15">
        <f>C8/6000+C9/12000</f>
        <v>2.87</v>
      </c>
      <c r="F7" s="15">
        <f>E7*H5+C7-C9</f>
        <v>157820</v>
      </c>
      <c r="G7" s="15"/>
      <c r="H7" s="3"/>
      <c r="I7" s="8"/>
    </row>
    <row r="8" spans="1:9" ht="31.5" customHeight="1" x14ac:dyDescent="0.25">
      <c r="A8" s="56"/>
      <c r="B8" s="65"/>
      <c r="C8" s="29">
        <v>11880</v>
      </c>
      <c r="D8" s="3" t="s">
        <v>69</v>
      </c>
      <c r="E8" s="15"/>
      <c r="F8" s="15"/>
      <c r="G8" s="15"/>
      <c r="H8" s="3"/>
      <c r="I8" s="8"/>
    </row>
    <row r="9" spans="1:9" ht="31.5" customHeight="1" x14ac:dyDescent="0.25">
      <c r="A9" s="56"/>
      <c r="B9" s="65"/>
      <c r="C9" s="29">
        <v>10680</v>
      </c>
      <c r="D9" s="3" t="s">
        <v>70</v>
      </c>
      <c r="E9" s="15"/>
      <c r="F9" s="15"/>
      <c r="G9" s="15"/>
      <c r="H9" s="3"/>
      <c r="I9" s="8"/>
    </row>
    <row r="10" spans="1:9" ht="31.5" customHeight="1" x14ac:dyDescent="0.25">
      <c r="A10" s="56"/>
      <c r="B10" s="65"/>
      <c r="C10" s="29">
        <v>44000</v>
      </c>
      <c r="D10" s="18" t="s">
        <v>101</v>
      </c>
      <c r="E10" s="15">
        <f>C11/3000+C12/30000</f>
        <v>2.7966666666666669</v>
      </c>
      <c r="F10" s="15">
        <f>E10*H5+C10-C12</f>
        <v>174933.33333333334</v>
      </c>
      <c r="G10" s="15" t="s">
        <v>7</v>
      </c>
      <c r="H10" s="15"/>
      <c r="I10" s="8"/>
    </row>
    <row r="11" spans="1:9" ht="31.5" customHeight="1" x14ac:dyDescent="0.25">
      <c r="A11" s="57"/>
      <c r="B11" s="66"/>
      <c r="C11" s="102">
        <v>7500</v>
      </c>
      <c r="D11" s="95" t="s">
        <v>73</v>
      </c>
      <c r="E11" s="32"/>
      <c r="F11" s="32"/>
      <c r="G11" s="32"/>
      <c r="H11" s="32"/>
      <c r="I11" s="12"/>
    </row>
    <row r="12" spans="1:9" ht="31.5" customHeight="1" thickBot="1" x14ac:dyDescent="0.3">
      <c r="A12" s="58"/>
      <c r="B12" s="67"/>
      <c r="C12" s="103">
        <v>8900</v>
      </c>
      <c r="D12" s="9" t="s">
        <v>74</v>
      </c>
      <c r="E12" s="10"/>
      <c r="F12" s="10"/>
      <c r="G12" s="10"/>
      <c r="H12" s="10"/>
      <c r="I12" s="11"/>
    </row>
    <row r="13" spans="1:9" ht="23.25" customHeight="1" x14ac:dyDescent="0.25">
      <c r="A13" s="63">
        <v>2</v>
      </c>
      <c r="B13" s="71" t="s">
        <v>16</v>
      </c>
      <c r="C13" s="51">
        <v>43000</v>
      </c>
      <c r="D13" s="22" t="s">
        <v>99</v>
      </c>
      <c r="E13" s="23">
        <f>C14/15000+C15/30000</f>
        <v>1.32</v>
      </c>
      <c r="F13" s="23">
        <f>E13*$H$14+C13</f>
        <v>109000</v>
      </c>
      <c r="G13" s="23" t="s">
        <v>7</v>
      </c>
      <c r="H13" s="23">
        <v>10000</v>
      </c>
      <c r="I13" s="24">
        <v>5</v>
      </c>
    </row>
    <row r="14" spans="1:9" ht="23.25" customHeight="1" x14ac:dyDescent="0.25">
      <c r="A14" s="56"/>
      <c r="B14" s="72"/>
      <c r="C14" s="40">
        <v>14600</v>
      </c>
      <c r="D14" s="3" t="s">
        <v>86</v>
      </c>
      <c r="E14" s="15"/>
      <c r="F14" s="15"/>
      <c r="G14" s="15"/>
      <c r="H14" s="15">
        <f>H13*I13</f>
        <v>50000</v>
      </c>
      <c r="I14" s="8"/>
    </row>
    <row r="15" spans="1:9" ht="23.25" customHeight="1" x14ac:dyDescent="0.25">
      <c r="A15" s="56"/>
      <c r="B15" s="72"/>
      <c r="C15" s="40">
        <v>10400</v>
      </c>
      <c r="D15" s="3" t="s">
        <v>87</v>
      </c>
      <c r="E15" s="15"/>
      <c r="F15" s="15"/>
      <c r="G15" s="15"/>
      <c r="H15" s="15"/>
      <c r="I15" s="8"/>
    </row>
    <row r="16" spans="1:9" ht="23.25" customHeight="1" x14ac:dyDescent="0.25">
      <c r="A16" s="56"/>
      <c r="B16" s="72"/>
      <c r="C16" s="40">
        <v>40000</v>
      </c>
      <c r="D16" s="18" t="s">
        <v>75</v>
      </c>
      <c r="E16" s="15">
        <f>C17/12000+C18/30000</f>
        <v>1.6466666666666665</v>
      </c>
      <c r="F16" s="15">
        <f>E16*H14+C16</f>
        <v>122333.33333333333</v>
      </c>
      <c r="G16" s="15" t="s">
        <v>7</v>
      </c>
      <c r="H16" s="15"/>
      <c r="I16" s="8"/>
    </row>
    <row r="17" spans="1:9" ht="23.25" customHeight="1" x14ac:dyDescent="0.25">
      <c r="A17" s="56"/>
      <c r="B17" s="72"/>
      <c r="C17" s="41">
        <v>16000</v>
      </c>
      <c r="D17" s="95" t="s">
        <v>77</v>
      </c>
      <c r="E17" s="32"/>
      <c r="F17" s="32"/>
      <c r="G17" s="32"/>
      <c r="H17" s="32"/>
      <c r="I17" s="12"/>
    </row>
    <row r="18" spans="1:9" ht="23.25" customHeight="1" thickBot="1" x14ac:dyDescent="0.3">
      <c r="A18" s="56"/>
      <c r="B18" s="72"/>
      <c r="C18" s="42">
        <v>9400</v>
      </c>
      <c r="D18" s="9" t="s">
        <v>76</v>
      </c>
      <c r="E18" s="10"/>
      <c r="F18" s="10"/>
      <c r="G18" s="10"/>
      <c r="H18" s="10"/>
      <c r="I18" s="11"/>
    </row>
    <row r="19" spans="1:9" ht="33.75" hidden="1" customHeight="1" x14ac:dyDescent="0.3">
      <c r="A19" s="55">
        <v>3</v>
      </c>
      <c r="B19" s="68" t="s">
        <v>17</v>
      </c>
      <c r="C19" s="43"/>
      <c r="D19" s="22"/>
      <c r="E19" s="23">
        <f>C20/15000</f>
        <v>0</v>
      </c>
      <c r="F19" s="23">
        <f>E19*$H$63+H20</f>
        <v>50000</v>
      </c>
      <c r="G19" s="23" t="s">
        <v>7</v>
      </c>
      <c r="H19" s="23">
        <v>10000</v>
      </c>
      <c r="I19" s="24">
        <v>5</v>
      </c>
    </row>
    <row r="20" spans="1:9" ht="33.75" hidden="1" customHeight="1" x14ac:dyDescent="0.25">
      <c r="A20" s="56"/>
      <c r="B20" s="69"/>
      <c r="C20" s="40"/>
      <c r="D20" s="3"/>
      <c r="E20" s="15"/>
      <c r="F20" s="15"/>
      <c r="G20" s="15"/>
      <c r="H20" s="15">
        <f>H19*I19</f>
        <v>50000</v>
      </c>
      <c r="I20" s="8"/>
    </row>
    <row r="21" spans="1:9" ht="33.75" hidden="1" customHeight="1" x14ac:dyDescent="0.25">
      <c r="A21" s="56"/>
      <c r="B21" s="69"/>
      <c r="C21" s="40"/>
      <c r="D21" s="18"/>
      <c r="E21" s="15">
        <f>C22/12500</f>
        <v>0</v>
      </c>
      <c r="F21" s="15">
        <f>E21*H20+C21</f>
        <v>0</v>
      </c>
      <c r="G21" s="15" t="s">
        <v>7</v>
      </c>
      <c r="H21" s="15"/>
      <c r="I21" s="8"/>
    </row>
    <row r="22" spans="1:9" ht="33.75" hidden="1" customHeight="1" thickBot="1" x14ac:dyDescent="0.3">
      <c r="A22" s="58"/>
      <c r="B22" s="75"/>
      <c r="C22" s="42"/>
      <c r="D22" s="9"/>
      <c r="E22" s="10"/>
      <c r="F22" s="10"/>
      <c r="G22" s="10"/>
      <c r="H22" s="10"/>
      <c r="I22" s="11"/>
    </row>
    <row r="23" spans="1:9" ht="36" customHeight="1" x14ac:dyDescent="0.25">
      <c r="A23" s="55">
        <v>3</v>
      </c>
      <c r="B23" s="85" t="s">
        <v>25</v>
      </c>
      <c r="C23" s="38">
        <v>51000</v>
      </c>
      <c r="D23" s="34" t="s">
        <v>26</v>
      </c>
      <c r="E23" s="6">
        <f>C24/2300+SUM(C25:C27)/2300</f>
        <v>15.478260869565217</v>
      </c>
      <c r="F23" s="6">
        <f>E23*H24+C23</f>
        <v>824913.04347826086</v>
      </c>
      <c r="G23" s="6" t="s">
        <v>7</v>
      </c>
      <c r="H23" s="6">
        <v>10000</v>
      </c>
      <c r="I23" s="7">
        <v>5</v>
      </c>
    </row>
    <row r="24" spans="1:9" x14ac:dyDescent="0.25">
      <c r="A24" s="56"/>
      <c r="B24" s="86"/>
      <c r="C24" s="44">
        <v>8900</v>
      </c>
      <c r="D24" s="3" t="s">
        <v>27</v>
      </c>
      <c r="E24" s="15"/>
      <c r="F24" s="15"/>
      <c r="G24" s="15"/>
      <c r="H24" s="15">
        <f>H23*I23</f>
        <v>50000</v>
      </c>
      <c r="I24" s="8"/>
    </row>
    <row r="25" spans="1:9" x14ac:dyDescent="0.25">
      <c r="A25" s="56"/>
      <c r="B25" s="86"/>
      <c r="C25" s="44">
        <v>8900</v>
      </c>
      <c r="D25" s="3" t="s">
        <v>28</v>
      </c>
      <c r="E25" s="15"/>
      <c r="F25" s="15"/>
      <c r="G25" s="15"/>
      <c r="H25" s="14"/>
      <c r="I25" s="16"/>
    </row>
    <row r="26" spans="1:9" x14ac:dyDescent="0.25">
      <c r="A26" s="56"/>
      <c r="B26" s="86"/>
      <c r="C26" s="44">
        <v>8900</v>
      </c>
      <c r="D26" s="3" t="s">
        <v>29</v>
      </c>
      <c r="E26" s="15"/>
      <c r="F26" s="15"/>
      <c r="G26" s="15"/>
      <c r="H26" s="14"/>
      <c r="I26" s="16"/>
    </row>
    <row r="27" spans="1:9" x14ac:dyDescent="0.25">
      <c r="A27" s="56"/>
      <c r="B27" s="86"/>
      <c r="C27" s="44">
        <v>8900</v>
      </c>
      <c r="D27" s="3" t="s">
        <v>30</v>
      </c>
      <c r="E27" s="15"/>
      <c r="F27" s="15"/>
      <c r="G27" s="15"/>
      <c r="H27" s="14"/>
      <c r="I27" s="16"/>
    </row>
    <row r="28" spans="1:9" ht="38.25" x14ac:dyDescent="0.25">
      <c r="A28" s="56"/>
      <c r="B28" s="86"/>
      <c r="C28" s="40">
        <v>57000</v>
      </c>
      <c r="D28" s="18" t="s">
        <v>78</v>
      </c>
      <c r="E28" s="15">
        <f>C29/6000+SUM(C30:C32)/6700</f>
        <v>13.489029850746268</v>
      </c>
      <c r="F28" s="15">
        <f>E28*H24+C28-C31</f>
        <v>706451.49253731337</v>
      </c>
      <c r="G28" s="15" t="s">
        <v>7</v>
      </c>
      <c r="H28" s="15"/>
      <c r="I28" s="8"/>
    </row>
    <row r="29" spans="1:9" ht="25.5" x14ac:dyDescent="0.25">
      <c r="A29" s="56"/>
      <c r="B29" s="86"/>
      <c r="C29" s="40">
        <v>13770</v>
      </c>
      <c r="D29" s="3" t="s">
        <v>79</v>
      </c>
      <c r="E29" s="15"/>
      <c r="F29" s="15"/>
      <c r="G29" s="15"/>
      <c r="H29" s="15"/>
      <c r="I29" s="8"/>
    </row>
    <row r="30" spans="1:9" ht="25.5" x14ac:dyDescent="0.25">
      <c r="A30" s="56"/>
      <c r="B30" s="86"/>
      <c r="C30" s="40">
        <v>25000</v>
      </c>
      <c r="D30" s="3" t="s">
        <v>80</v>
      </c>
      <c r="E30" s="15"/>
      <c r="F30" s="15"/>
      <c r="G30" s="15"/>
      <c r="H30" s="15"/>
      <c r="I30" s="8"/>
    </row>
    <row r="31" spans="1:9" ht="25.5" x14ac:dyDescent="0.25">
      <c r="A31" s="56"/>
      <c r="B31" s="86"/>
      <c r="C31" s="40">
        <v>25000</v>
      </c>
      <c r="D31" s="3" t="s">
        <v>81</v>
      </c>
      <c r="E31" s="15"/>
      <c r="F31" s="15"/>
      <c r="G31" s="15"/>
      <c r="H31" s="15"/>
      <c r="I31" s="8"/>
    </row>
    <row r="32" spans="1:9" ht="26.25" thickBot="1" x14ac:dyDescent="0.3">
      <c r="A32" s="58"/>
      <c r="B32" s="87"/>
      <c r="C32" s="42">
        <v>25000</v>
      </c>
      <c r="D32" s="9" t="s">
        <v>82</v>
      </c>
      <c r="E32" s="10"/>
      <c r="F32" s="10"/>
      <c r="G32" s="10"/>
      <c r="H32" s="10"/>
      <c r="I32" s="11"/>
    </row>
    <row r="33" spans="1:9" ht="12.75" hidden="1" customHeight="1" x14ac:dyDescent="0.25">
      <c r="A33" s="55">
        <v>5</v>
      </c>
      <c r="B33" s="68" t="s">
        <v>18</v>
      </c>
      <c r="C33" s="45"/>
      <c r="D33" s="17"/>
      <c r="E33" s="6">
        <f>SUM(C34:C37)/30000+SUM(C38:C41)/10000</f>
        <v>0</v>
      </c>
      <c r="F33" s="6">
        <f>E33*H34+C33</f>
        <v>0</v>
      </c>
      <c r="G33" s="6" t="s">
        <v>7</v>
      </c>
      <c r="H33" s="6">
        <v>10000</v>
      </c>
      <c r="I33" s="7">
        <v>5</v>
      </c>
    </row>
    <row r="34" spans="1:9" hidden="1" x14ac:dyDescent="0.25">
      <c r="A34" s="56"/>
      <c r="B34" s="69"/>
      <c r="C34" s="46"/>
      <c r="D34" s="3"/>
      <c r="E34" s="15"/>
      <c r="F34" s="15"/>
      <c r="G34" s="15"/>
      <c r="H34" s="15">
        <f>H33*I33</f>
        <v>50000</v>
      </c>
      <c r="I34" s="8"/>
    </row>
    <row r="35" spans="1:9" hidden="1" x14ac:dyDescent="0.25">
      <c r="A35" s="56"/>
      <c r="B35" s="69"/>
      <c r="C35" s="46"/>
      <c r="D35" s="3"/>
      <c r="E35" s="15"/>
      <c r="F35" s="15"/>
      <c r="G35" s="15"/>
      <c r="H35" s="15"/>
      <c r="I35" s="8"/>
    </row>
    <row r="36" spans="1:9" hidden="1" x14ac:dyDescent="0.25">
      <c r="A36" s="56"/>
      <c r="B36" s="69"/>
      <c r="C36" s="46"/>
      <c r="D36" s="3"/>
      <c r="E36" s="15"/>
      <c r="F36" s="15"/>
      <c r="G36" s="15"/>
      <c r="H36" s="15"/>
      <c r="I36" s="8"/>
    </row>
    <row r="37" spans="1:9" hidden="1" x14ac:dyDescent="0.25">
      <c r="A37" s="56"/>
      <c r="B37" s="69"/>
      <c r="C37" s="46"/>
      <c r="D37" s="3"/>
      <c r="E37" s="15"/>
      <c r="F37" s="15"/>
      <c r="G37" s="15"/>
      <c r="H37" s="15"/>
      <c r="I37" s="8"/>
    </row>
    <row r="38" spans="1:9" hidden="1" x14ac:dyDescent="0.25">
      <c r="A38" s="56"/>
      <c r="B38" s="69"/>
      <c r="C38" s="46"/>
      <c r="D38" s="3"/>
      <c r="E38" s="15"/>
      <c r="F38" s="15"/>
      <c r="G38" s="15"/>
      <c r="H38" s="15"/>
      <c r="I38" s="8"/>
    </row>
    <row r="39" spans="1:9" hidden="1" x14ac:dyDescent="0.25">
      <c r="A39" s="56"/>
      <c r="B39" s="69"/>
      <c r="C39" s="46"/>
      <c r="D39" s="3"/>
      <c r="E39" s="15"/>
      <c r="F39" s="15"/>
      <c r="G39" s="15"/>
      <c r="H39" s="15"/>
      <c r="I39" s="8"/>
    </row>
    <row r="40" spans="1:9" hidden="1" x14ac:dyDescent="0.25">
      <c r="A40" s="56"/>
      <c r="B40" s="69"/>
      <c r="C40" s="46"/>
      <c r="D40" s="3"/>
      <c r="E40" s="15"/>
      <c r="F40" s="15"/>
      <c r="G40" s="15"/>
      <c r="H40" s="15"/>
      <c r="I40" s="8"/>
    </row>
    <row r="41" spans="1:9" hidden="1" x14ac:dyDescent="0.25">
      <c r="A41" s="56"/>
      <c r="B41" s="69"/>
      <c r="C41" s="46"/>
      <c r="D41" s="3"/>
      <c r="E41" s="15"/>
      <c r="F41" s="15"/>
      <c r="G41" s="14"/>
      <c r="H41" s="14"/>
      <c r="I41" s="16"/>
    </row>
    <row r="42" spans="1:9" hidden="1" x14ac:dyDescent="0.25">
      <c r="A42" s="56"/>
      <c r="B42" s="69"/>
      <c r="C42" s="46"/>
      <c r="D42" s="18"/>
      <c r="E42" s="15">
        <f>C43/11000+SUM(C44:C46)/8000</f>
        <v>0</v>
      </c>
      <c r="F42" s="15">
        <f>E42*H34+C42</f>
        <v>0</v>
      </c>
      <c r="G42" s="15" t="s">
        <v>7</v>
      </c>
      <c r="H42" s="14"/>
      <c r="I42" s="16"/>
    </row>
    <row r="43" spans="1:9" ht="12.75" hidden="1" customHeight="1" x14ac:dyDescent="0.25">
      <c r="A43" s="56"/>
      <c r="B43" s="69"/>
      <c r="C43" s="46"/>
      <c r="D43" s="3"/>
      <c r="E43" s="15"/>
      <c r="F43" s="15"/>
      <c r="G43" s="14"/>
      <c r="H43" s="14"/>
      <c r="I43" s="16"/>
    </row>
    <row r="44" spans="1:9" hidden="1" x14ac:dyDescent="0.25">
      <c r="A44" s="56"/>
      <c r="B44" s="69"/>
      <c r="C44" s="46"/>
      <c r="D44" s="3"/>
      <c r="E44" s="15"/>
      <c r="F44" s="15"/>
      <c r="G44" s="14"/>
      <c r="H44" s="14"/>
      <c r="I44" s="16"/>
    </row>
    <row r="45" spans="1:9" hidden="1" x14ac:dyDescent="0.25">
      <c r="A45" s="56"/>
      <c r="B45" s="69"/>
      <c r="C45" s="46"/>
      <c r="D45" s="3"/>
      <c r="E45" s="15"/>
      <c r="F45" s="15"/>
      <c r="G45" s="14"/>
      <c r="H45" s="14"/>
      <c r="I45" s="16"/>
    </row>
    <row r="46" spans="1:9" hidden="1" x14ac:dyDescent="0.25">
      <c r="A46" s="56"/>
      <c r="B46" s="69"/>
      <c r="C46" s="46"/>
      <c r="D46" s="3"/>
      <c r="E46" s="15"/>
      <c r="F46" s="15"/>
      <c r="G46" s="14"/>
      <c r="H46" s="14"/>
      <c r="I46" s="16"/>
    </row>
    <row r="47" spans="1:9" hidden="1" x14ac:dyDescent="0.25">
      <c r="A47" s="56"/>
      <c r="B47" s="69"/>
      <c r="C47" s="46"/>
      <c r="D47" s="18"/>
      <c r="E47" s="15">
        <f>C48/10100+SUM(C49:C51)/10100+C52*4/82200</f>
        <v>0</v>
      </c>
      <c r="F47" s="15">
        <f>E47*H34+C47</f>
        <v>0</v>
      </c>
      <c r="G47" s="15" t="s">
        <v>7</v>
      </c>
      <c r="H47" s="14"/>
      <c r="I47" s="16"/>
    </row>
    <row r="48" spans="1:9" hidden="1" x14ac:dyDescent="0.25">
      <c r="A48" s="56"/>
      <c r="B48" s="69"/>
      <c r="C48" s="47"/>
      <c r="D48" s="3"/>
      <c r="E48" s="15"/>
      <c r="F48" s="15"/>
      <c r="G48" s="15"/>
      <c r="H48" s="14"/>
      <c r="I48" s="16"/>
    </row>
    <row r="49" spans="1:9" hidden="1" x14ac:dyDescent="0.25">
      <c r="A49" s="56"/>
      <c r="B49" s="69"/>
      <c r="C49" s="47"/>
      <c r="D49" s="3"/>
      <c r="E49" s="15"/>
      <c r="F49" s="15"/>
      <c r="G49" s="15"/>
      <c r="H49" s="14"/>
      <c r="I49" s="16"/>
    </row>
    <row r="50" spans="1:9" hidden="1" x14ac:dyDescent="0.25">
      <c r="A50" s="56"/>
      <c r="B50" s="69"/>
      <c r="C50" s="47"/>
      <c r="D50" s="3"/>
      <c r="E50" s="15"/>
      <c r="F50" s="15"/>
      <c r="G50" s="15"/>
      <c r="H50" s="14"/>
      <c r="I50" s="16"/>
    </row>
    <row r="51" spans="1:9" hidden="1" x14ac:dyDescent="0.25">
      <c r="A51" s="56"/>
      <c r="B51" s="69"/>
      <c r="C51" s="47"/>
      <c r="D51" s="3"/>
      <c r="E51" s="15"/>
      <c r="F51" s="15"/>
      <c r="G51" s="15"/>
      <c r="H51" s="14"/>
      <c r="I51" s="16"/>
    </row>
    <row r="52" spans="1:9" ht="13.5" hidden="1" thickBot="1" x14ac:dyDescent="0.3">
      <c r="A52" s="57"/>
      <c r="B52" s="70"/>
      <c r="C52" s="48"/>
      <c r="D52" s="13"/>
      <c r="E52" s="5"/>
      <c r="F52" s="5"/>
      <c r="G52" s="5"/>
      <c r="H52" s="4"/>
      <c r="I52" s="21"/>
    </row>
    <row r="53" spans="1:9" ht="33" customHeight="1" x14ac:dyDescent="0.25">
      <c r="A53" s="55">
        <v>4</v>
      </c>
      <c r="B53" s="91" t="s">
        <v>20</v>
      </c>
      <c r="C53" s="45">
        <v>46500</v>
      </c>
      <c r="D53" s="17" t="s">
        <v>46</v>
      </c>
      <c r="E53" s="6">
        <f>C54/6000+C55/30000</f>
        <v>1.9966666666666668</v>
      </c>
      <c r="F53" s="6">
        <f>E53*H54+C53</f>
        <v>146333.33333333334</v>
      </c>
      <c r="G53" s="6" t="s">
        <v>7</v>
      </c>
      <c r="H53" s="6">
        <v>10000</v>
      </c>
      <c r="I53" s="7">
        <v>5</v>
      </c>
    </row>
    <row r="54" spans="1:9" ht="33" customHeight="1" x14ac:dyDescent="0.25">
      <c r="A54" s="63"/>
      <c r="B54" s="71"/>
      <c r="C54" s="39">
        <v>10000</v>
      </c>
      <c r="D54" s="35" t="s">
        <v>23</v>
      </c>
      <c r="E54" s="15"/>
      <c r="F54" s="15"/>
      <c r="G54" s="15"/>
      <c r="H54" s="15">
        <f>H53*I53</f>
        <v>50000</v>
      </c>
      <c r="I54" s="8"/>
    </row>
    <row r="55" spans="1:9" ht="33" customHeight="1" x14ac:dyDescent="0.25">
      <c r="A55" s="56"/>
      <c r="B55" s="72"/>
      <c r="C55" s="40">
        <v>9900</v>
      </c>
      <c r="D55" s="3" t="s">
        <v>24</v>
      </c>
      <c r="E55" s="15"/>
      <c r="F55" s="15"/>
      <c r="G55" s="15"/>
      <c r="H55" s="3"/>
      <c r="I55" s="8"/>
    </row>
    <row r="56" spans="1:9" ht="63.75" x14ac:dyDescent="0.25">
      <c r="A56" s="56"/>
      <c r="B56" s="72"/>
      <c r="C56" s="29">
        <v>32500</v>
      </c>
      <c r="D56" s="26" t="s">
        <v>71</v>
      </c>
      <c r="E56" s="15">
        <f>C57/6000+C58/12000</f>
        <v>2.8916666666666666</v>
      </c>
      <c r="F56" s="15">
        <f>E56*H54+C56</f>
        <v>177083.33333333334</v>
      </c>
      <c r="G56" s="15"/>
      <c r="H56" s="3"/>
      <c r="I56" s="8"/>
    </row>
    <row r="57" spans="1:9" ht="33" customHeight="1" x14ac:dyDescent="0.25">
      <c r="A57" s="56"/>
      <c r="B57" s="72"/>
      <c r="C57" s="29">
        <v>12000</v>
      </c>
      <c r="D57" s="3" t="s">
        <v>83</v>
      </c>
      <c r="E57" s="15"/>
      <c r="F57" s="15"/>
      <c r="G57" s="15"/>
      <c r="H57" s="3"/>
      <c r="I57" s="8"/>
    </row>
    <row r="58" spans="1:9" ht="33" customHeight="1" x14ac:dyDescent="0.25">
      <c r="A58" s="56"/>
      <c r="B58" s="72"/>
      <c r="C58" s="29">
        <v>10700</v>
      </c>
      <c r="D58" s="3" t="s">
        <v>84</v>
      </c>
      <c r="E58" s="15"/>
      <c r="F58" s="15"/>
      <c r="G58" s="15"/>
      <c r="H58" s="3"/>
      <c r="I58" s="8"/>
    </row>
    <row r="59" spans="1:9" ht="33" customHeight="1" x14ac:dyDescent="0.25">
      <c r="A59" s="56"/>
      <c r="B59" s="72"/>
      <c r="C59" s="44">
        <v>47000</v>
      </c>
      <c r="D59" s="18" t="s">
        <v>100</v>
      </c>
      <c r="E59" s="15">
        <f>C60/3000+C61/30000</f>
        <v>2.7966666666666669</v>
      </c>
      <c r="F59" s="15">
        <f>E59*H54+C59</f>
        <v>186833.33333333334</v>
      </c>
      <c r="G59" s="15" t="s">
        <v>7</v>
      </c>
      <c r="H59" s="15"/>
      <c r="I59" s="8"/>
    </row>
    <row r="60" spans="1:9" ht="33" customHeight="1" x14ac:dyDescent="0.25">
      <c r="A60" s="56"/>
      <c r="B60" s="72"/>
      <c r="C60" s="102">
        <v>7500</v>
      </c>
      <c r="D60" s="95" t="s">
        <v>73</v>
      </c>
      <c r="E60" s="15"/>
      <c r="F60" s="15"/>
      <c r="G60" s="15"/>
      <c r="H60" s="15"/>
      <c r="I60" s="8"/>
    </row>
    <row r="61" spans="1:9" ht="33" customHeight="1" thickBot="1" x14ac:dyDescent="0.3">
      <c r="A61" s="58"/>
      <c r="B61" s="92"/>
      <c r="C61" s="103">
        <v>8900</v>
      </c>
      <c r="D61" s="9" t="s">
        <v>74</v>
      </c>
      <c r="E61" s="10"/>
      <c r="F61" s="10"/>
      <c r="G61" s="10"/>
      <c r="H61" s="10"/>
      <c r="I61" s="11"/>
    </row>
    <row r="62" spans="1:9" ht="38.25" customHeight="1" x14ac:dyDescent="0.25">
      <c r="A62" s="63">
        <v>5</v>
      </c>
      <c r="B62" s="71" t="s">
        <v>19</v>
      </c>
      <c r="C62" s="49">
        <v>62100</v>
      </c>
      <c r="D62" s="22" t="s">
        <v>85</v>
      </c>
      <c r="E62" s="23">
        <f>C63/15000+C64/30000</f>
        <v>1.32</v>
      </c>
      <c r="F62" s="23">
        <f>E62*$H$63+C62</f>
        <v>128100</v>
      </c>
      <c r="G62" s="23" t="s">
        <v>7</v>
      </c>
      <c r="H62" s="23">
        <v>10000</v>
      </c>
      <c r="I62" s="24">
        <v>5</v>
      </c>
    </row>
    <row r="63" spans="1:9" ht="38.25" customHeight="1" x14ac:dyDescent="0.25">
      <c r="A63" s="56"/>
      <c r="B63" s="72"/>
      <c r="C63" s="40">
        <v>14600</v>
      </c>
      <c r="D63" s="3" t="s">
        <v>86</v>
      </c>
      <c r="E63" s="15"/>
      <c r="F63" s="15"/>
      <c r="G63" s="15"/>
      <c r="H63" s="15">
        <f>H62*I62</f>
        <v>50000</v>
      </c>
      <c r="I63" s="8"/>
    </row>
    <row r="64" spans="1:9" ht="38.25" customHeight="1" x14ac:dyDescent="0.25">
      <c r="A64" s="56"/>
      <c r="B64" s="72"/>
      <c r="C64" s="40">
        <v>10400</v>
      </c>
      <c r="D64" s="3" t="s">
        <v>87</v>
      </c>
      <c r="E64" s="15"/>
      <c r="F64" s="15"/>
      <c r="G64" s="15"/>
      <c r="H64" s="15"/>
      <c r="I64" s="8"/>
    </row>
    <row r="65" spans="1:9" ht="63.75" x14ac:dyDescent="0.25">
      <c r="A65" s="56"/>
      <c r="B65" s="72"/>
      <c r="C65" s="47">
        <v>70000</v>
      </c>
      <c r="D65" s="26" t="s">
        <v>44</v>
      </c>
      <c r="E65" s="15">
        <f>C66/9000+C67/30000</f>
        <v>2.0911111111111111</v>
      </c>
      <c r="F65" s="15">
        <f>E65*H63+C65</f>
        <v>174555.55555555556</v>
      </c>
      <c r="G65" s="15" t="s">
        <v>7</v>
      </c>
      <c r="H65" s="15"/>
      <c r="I65" s="8"/>
    </row>
    <row r="66" spans="1:9" ht="38.25" customHeight="1" x14ac:dyDescent="0.25">
      <c r="A66" s="56"/>
      <c r="B66" s="72"/>
      <c r="C66" s="44">
        <v>16000</v>
      </c>
      <c r="D66" s="3" t="s">
        <v>77</v>
      </c>
      <c r="E66" s="15"/>
      <c r="F66" s="15"/>
      <c r="G66" s="15"/>
      <c r="H66" s="15"/>
      <c r="I66" s="8"/>
    </row>
    <row r="67" spans="1:9" ht="38.25" customHeight="1" x14ac:dyDescent="0.25">
      <c r="A67" s="56"/>
      <c r="B67" s="72"/>
      <c r="C67" s="40">
        <v>9400</v>
      </c>
      <c r="D67" s="3" t="s">
        <v>76</v>
      </c>
      <c r="E67" s="15"/>
      <c r="F67" s="15"/>
      <c r="G67" s="15"/>
      <c r="H67" s="15"/>
      <c r="I67" s="8"/>
    </row>
    <row r="68" spans="1:9" ht="38.25" customHeight="1" x14ac:dyDescent="0.25">
      <c r="A68" s="56"/>
      <c r="B68" s="72"/>
      <c r="C68" s="47">
        <v>106000</v>
      </c>
      <c r="D68" s="18" t="s">
        <v>103</v>
      </c>
      <c r="E68" s="15">
        <f>C69/3000+C70/40000</f>
        <v>5.5683333333333334</v>
      </c>
      <c r="F68" s="15">
        <f>E68*H63+C68</f>
        <v>384416.66666666669</v>
      </c>
      <c r="G68" s="15" t="s">
        <v>7</v>
      </c>
      <c r="H68" s="15"/>
      <c r="I68" s="8"/>
    </row>
    <row r="69" spans="1:9" ht="38.25" customHeight="1" x14ac:dyDescent="0.25">
      <c r="A69" s="56"/>
      <c r="B69" s="72"/>
      <c r="C69" s="44">
        <v>16000</v>
      </c>
      <c r="D69" s="3" t="s">
        <v>77</v>
      </c>
      <c r="E69" s="15"/>
      <c r="F69" s="15"/>
      <c r="G69" s="15"/>
      <c r="H69" s="15"/>
      <c r="I69" s="8"/>
    </row>
    <row r="70" spans="1:9" ht="38.25" customHeight="1" thickBot="1" x14ac:dyDescent="0.3">
      <c r="A70" s="57"/>
      <c r="B70" s="73"/>
      <c r="C70" s="40">
        <v>9400</v>
      </c>
      <c r="D70" s="3" t="s">
        <v>76</v>
      </c>
      <c r="E70" s="10"/>
      <c r="F70" s="10"/>
      <c r="G70" s="10"/>
      <c r="H70" s="10"/>
      <c r="I70" s="11"/>
    </row>
    <row r="71" spans="1:9" ht="21.75" customHeight="1" x14ac:dyDescent="0.25">
      <c r="A71" s="55">
        <v>6</v>
      </c>
      <c r="B71" s="85" t="s">
        <v>31</v>
      </c>
      <c r="C71" s="43">
        <v>105000</v>
      </c>
      <c r="D71" s="22" t="s">
        <v>89</v>
      </c>
      <c r="E71" s="23">
        <f>C72/3500+SUM(C73:C75)/3500</f>
        <v>11.771428571428572</v>
      </c>
      <c r="F71" s="23">
        <f>E71*H72+C71</f>
        <v>693571.42857142864</v>
      </c>
      <c r="G71" s="23" t="s">
        <v>7</v>
      </c>
      <c r="H71" s="23">
        <v>10000</v>
      </c>
      <c r="I71" s="24">
        <v>5</v>
      </c>
    </row>
    <row r="72" spans="1:9" ht="21.75" customHeight="1" x14ac:dyDescent="0.25">
      <c r="A72" s="56"/>
      <c r="B72" s="86"/>
      <c r="C72" s="44">
        <v>10300</v>
      </c>
      <c r="D72" s="3" t="s">
        <v>90</v>
      </c>
      <c r="E72" s="15"/>
      <c r="F72" s="15"/>
      <c r="G72" s="15"/>
      <c r="H72" s="15">
        <f>H71*I71</f>
        <v>50000</v>
      </c>
      <c r="I72" s="8"/>
    </row>
    <row r="73" spans="1:9" ht="21.75" customHeight="1" x14ac:dyDescent="0.25">
      <c r="A73" s="56"/>
      <c r="B73" s="86"/>
      <c r="C73" s="44">
        <v>10300</v>
      </c>
      <c r="D73" s="3" t="s">
        <v>91</v>
      </c>
      <c r="E73" s="15"/>
      <c r="F73" s="15"/>
      <c r="G73" s="15"/>
      <c r="H73" s="14"/>
      <c r="I73" s="16"/>
    </row>
    <row r="74" spans="1:9" ht="21.75" customHeight="1" x14ac:dyDescent="0.25">
      <c r="A74" s="56"/>
      <c r="B74" s="86"/>
      <c r="C74" s="44">
        <v>10300</v>
      </c>
      <c r="D74" s="3" t="s">
        <v>92</v>
      </c>
      <c r="E74" s="15"/>
      <c r="F74" s="15"/>
      <c r="G74" s="15"/>
      <c r="H74" s="14"/>
      <c r="I74" s="16"/>
    </row>
    <row r="75" spans="1:9" ht="21.75" customHeight="1" thickBot="1" x14ac:dyDescent="0.3">
      <c r="A75" s="56"/>
      <c r="B75" s="86"/>
      <c r="C75" s="44">
        <v>10300</v>
      </c>
      <c r="D75" s="3" t="s">
        <v>93</v>
      </c>
      <c r="E75" s="15"/>
      <c r="F75" s="15"/>
      <c r="G75" s="15"/>
      <c r="H75" s="14"/>
      <c r="I75" s="16"/>
    </row>
    <row r="76" spans="1:9" ht="51" x14ac:dyDescent="0.25">
      <c r="A76" s="56"/>
      <c r="B76" s="86"/>
      <c r="C76" s="44">
        <v>89000</v>
      </c>
      <c r="D76" s="26" t="s">
        <v>88</v>
      </c>
      <c r="E76" s="6">
        <f>C77/6000+SUM(C78:C80)/6700</f>
        <v>13.489029850746268</v>
      </c>
      <c r="F76" s="6">
        <f>E76*H72+C76</f>
        <v>763451.49253731337</v>
      </c>
      <c r="G76" s="15"/>
      <c r="H76" s="14"/>
      <c r="I76" s="16"/>
    </row>
    <row r="77" spans="1:9" ht="25.5" x14ac:dyDescent="0.25">
      <c r="A77" s="56"/>
      <c r="B77" s="86"/>
      <c r="C77" s="44">
        <v>13770</v>
      </c>
      <c r="D77" s="3" t="s">
        <v>79</v>
      </c>
      <c r="E77" s="15"/>
      <c r="F77" s="15"/>
      <c r="G77" s="15"/>
      <c r="H77" s="14"/>
      <c r="I77" s="16"/>
    </row>
    <row r="78" spans="1:9" ht="25.5" x14ac:dyDescent="0.25">
      <c r="A78" s="56"/>
      <c r="B78" s="86"/>
      <c r="C78" s="44">
        <v>25000</v>
      </c>
      <c r="D78" s="3" t="s">
        <v>80</v>
      </c>
      <c r="E78" s="15"/>
      <c r="F78" s="15"/>
      <c r="G78" s="15"/>
      <c r="H78" s="14"/>
      <c r="I78" s="16"/>
    </row>
    <row r="79" spans="1:9" ht="25.5" x14ac:dyDescent="0.25">
      <c r="A79" s="56"/>
      <c r="B79" s="86"/>
      <c r="C79" s="44">
        <v>25000</v>
      </c>
      <c r="D79" s="3" t="s">
        <v>81</v>
      </c>
      <c r="E79" s="15"/>
      <c r="F79" s="15"/>
      <c r="G79" s="15"/>
      <c r="H79" s="14"/>
      <c r="I79" s="16"/>
    </row>
    <row r="80" spans="1:9" ht="25.5" x14ac:dyDescent="0.25">
      <c r="A80" s="56"/>
      <c r="B80" s="86"/>
      <c r="C80" s="44">
        <v>25000</v>
      </c>
      <c r="D80" s="3" t="s">
        <v>82</v>
      </c>
      <c r="E80" s="15"/>
      <c r="F80" s="15"/>
      <c r="G80" s="15"/>
      <c r="H80" s="14"/>
      <c r="I80" s="16"/>
    </row>
    <row r="81" spans="1:9" ht="21.75" customHeight="1" x14ac:dyDescent="0.25">
      <c r="A81" s="56"/>
      <c r="B81" s="86"/>
      <c r="C81" s="44">
        <v>69000</v>
      </c>
      <c r="D81" s="18" t="s">
        <v>32</v>
      </c>
      <c r="E81" s="15">
        <f>C82/2300+SUM(C83:C85)/2300</f>
        <v>15.478260869565217</v>
      </c>
      <c r="F81" s="15">
        <f>E81*H72+C81-C84</f>
        <v>834013.04347826086</v>
      </c>
      <c r="G81" s="15" t="s">
        <v>7</v>
      </c>
      <c r="H81" s="15"/>
      <c r="I81" s="8"/>
    </row>
    <row r="82" spans="1:9" ht="21.75" customHeight="1" x14ac:dyDescent="0.25">
      <c r="A82" s="56"/>
      <c r="B82" s="86"/>
      <c r="C82" s="44">
        <v>8900</v>
      </c>
      <c r="D82" s="3" t="s">
        <v>27</v>
      </c>
      <c r="E82" s="15"/>
      <c r="F82" s="15"/>
      <c r="G82" s="15"/>
      <c r="H82" s="15"/>
      <c r="I82" s="8"/>
    </row>
    <row r="83" spans="1:9" ht="21.75" customHeight="1" x14ac:dyDescent="0.25">
      <c r="A83" s="56"/>
      <c r="B83" s="86"/>
      <c r="C83" s="44">
        <v>8900</v>
      </c>
      <c r="D83" s="3" t="s">
        <v>28</v>
      </c>
      <c r="E83" s="15"/>
      <c r="F83" s="15"/>
      <c r="G83" s="15"/>
      <c r="H83" s="15"/>
      <c r="I83" s="8"/>
    </row>
    <row r="84" spans="1:9" ht="21.75" customHeight="1" x14ac:dyDescent="0.25">
      <c r="A84" s="56"/>
      <c r="B84" s="86"/>
      <c r="C84" s="44">
        <v>8900</v>
      </c>
      <c r="D84" s="3" t="s">
        <v>29</v>
      </c>
      <c r="E84" s="15"/>
      <c r="F84" s="15"/>
      <c r="G84" s="15"/>
      <c r="H84" s="15"/>
      <c r="I84" s="8"/>
    </row>
    <row r="85" spans="1:9" ht="21.75" customHeight="1" thickBot="1" x14ac:dyDescent="0.3">
      <c r="A85" s="58"/>
      <c r="B85" s="87"/>
      <c r="C85" s="50">
        <v>8900</v>
      </c>
      <c r="D85" s="13" t="s">
        <v>30</v>
      </c>
      <c r="E85" s="32"/>
      <c r="F85" s="32"/>
      <c r="G85" s="32"/>
      <c r="H85" s="32"/>
      <c r="I85" s="12"/>
    </row>
    <row r="86" spans="1:9" ht="26.25" customHeight="1" x14ac:dyDescent="0.25">
      <c r="A86" s="55">
        <v>7</v>
      </c>
      <c r="B86" s="88" t="s">
        <v>12</v>
      </c>
      <c r="C86" s="96">
        <v>440000</v>
      </c>
      <c r="D86" s="17" t="s">
        <v>47</v>
      </c>
      <c r="E86" s="6">
        <f>C87/30000+C88/70000</f>
        <v>1.3095238095238095</v>
      </c>
      <c r="F86" s="6">
        <f>E86*H87+C86</f>
        <v>570952.38095238095</v>
      </c>
      <c r="G86" s="6" t="s">
        <v>7</v>
      </c>
      <c r="H86" s="6">
        <v>20000</v>
      </c>
      <c r="I86" s="7">
        <v>5</v>
      </c>
    </row>
    <row r="87" spans="1:9" ht="26.25" customHeight="1" x14ac:dyDescent="0.25">
      <c r="A87" s="56"/>
      <c r="B87" s="89"/>
      <c r="C87" s="97">
        <v>22700</v>
      </c>
      <c r="D87" s="3" t="s">
        <v>48</v>
      </c>
      <c r="E87" s="15"/>
      <c r="F87" s="15"/>
      <c r="G87" s="15"/>
      <c r="H87" s="15">
        <f>H86*I86</f>
        <v>100000</v>
      </c>
      <c r="I87" s="8"/>
    </row>
    <row r="88" spans="1:9" ht="26.25" customHeight="1" x14ac:dyDescent="0.25">
      <c r="A88" s="56"/>
      <c r="B88" s="89"/>
      <c r="C88" s="97">
        <v>38700</v>
      </c>
      <c r="D88" s="3" t="s">
        <v>50</v>
      </c>
      <c r="E88" s="15"/>
      <c r="F88" s="15"/>
      <c r="G88" s="15"/>
      <c r="H88" s="15"/>
      <c r="I88" s="8"/>
    </row>
    <row r="89" spans="1:9" ht="26.25" customHeight="1" x14ac:dyDescent="0.25">
      <c r="A89" s="56"/>
      <c r="B89" s="89"/>
      <c r="C89" s="98">
        <v>500000</v>
      </c>
      <c r="D89" s="18" t="s">
        <v>49</v>
      </c>
      <c r="E89" s="15">
        <f>C90/30000+C91/82000</f>
        <v>1.2286178861788617</v>
      </c>
      <c r="F89" s="15">
        <f>E89*H87+C89</f>
        <v>622861.78861788614</v>
      </c>
      <c r="G89" s="15" t="s">
        <v>7</v>
      </c>
      <c r="H89" s="15"/>
      <c r="I89" s="8"/>
    </row>
    <row r="90" spans="1:9" x14ac:dyDescent="0.25">
      <c r="A90" s="56"/>
      <c r="B90" s="89"/>
      <c r="C90" s="97">
        <v>22700</v>
      </c>
      <c r="D90" s="3" t="s">
        <v>48</v>
      </c>
      <c r="E90" s="15"/>
      <c r="F90" s="15"/>
      <c r="G90" s="15"/>
      <c r="H90" s="15"/>
      <c r="I90" s="8"/>
    </row>
    <row r="91" spans="1:9" ht="26.25" customHeight="1" thickBot="1" x14ac:dyDescent="0.3">
      <c r="A91" s="56"/>
      <c r="B91" s="71"/>
      <c r="C91" s="99">
        <v>38700</v>
      </c>
      <c r="D91" s="13" t="s">
        <v>52</v>
      </c>
      <c r="E91" s="32"/>
      <c r="F91" s="32"/>
      <c r="G91" s="32"/>
      <c r="H91" s="32"/>
      <c r="I91" s="12"/>
    </row>
    <row r="92" spans="1:9" ht="27" customHeight="1" x14ac:dyDescent="0.25">
      <c r="A92" s="56"/>
      <c r="B92" s="73" t="s">
        <v>11</v>
      </c>
      <c r="C92" s="96">
        <v>550000</v>
      </c>
      <c r="D92" s="100" t="s">
        <v>47</v>
      </c>
      <c r="E92" s="6">
        <f>C93/30000+C94/70000</f>
        <v>1.3095238095238095</v>
      </c>
      <c r="F92" s="6">
        <f>C92+E92*H87</f>
        <v>680952.38095238095</v>
      </c>
      <c r="G92" s="6" t="s">
        <v>7</v>
      </c>
      <c r="H92" s="6"/>
      <c r="I92" s="7"/>
    </row>
    <row r="93" spans="1:9" ht="21.75" customHeight="1" x14ac:dyDescent="0.25">
      <c r="A93" s="56"/>
      <c r="B93" s="89"/>
      <c r="C93" s="98">
        <v>22700</v>
      </c>
      <c r="D93" s="37" t="s">
        <v>48</v>
      </c>
      <c r="E93" s="15"/>
      <c r="F93" s="15"/>
      <c r="G93" s="15"/>
      <c r="H93" s="15"/>
      <c r="I93" s="8"/>
    </row>
    <row r="94" spans="1:9" ht="21.75" customHeight="1" thickBot="1" x14ac:dyDescent="0.3">
      <c r="A94" s="56"/>
      <c r="B94" s="89"/>
      <c r="C94" s="98">
        <v>38700</v>
      </c>
      <c r="D94" s="101" t="s">
        <v>50</v>
      </c>
      <c r="E94" s="15"/>
      <c r="F94" s="15"/>
      <c r="G94" s="15"/>
      <c r="H94" s="15"/>
      <c r="I94" s="8"/>
    </row>
    <row r="95" spans="1:9" ht="21.75" customHeight="1" x14ac:dyDescent="0.25">
      <c r="A95" s="56"/>
      <c r="B95" s="89"/>
      <c r="C95" s="40">
        <v>405000</v>
      </c>
      <c r="D95" s="26" t="s">
        <v>64</v>
      </c>
      <c r="E95" s="6">
        <f>C96/23000+C97/80000</f>
        <v>1.0224184782608696</v>
      </c>
      <c r="F95" s="6">
        <f>C95+E95*H87</f>
        <v>507241.84782608697</v>
      </c>
      <c r="G95" s="15" t="s">
        <v>7</v>
      </c>
      <c r="H95" s="15"/>
      <c r="I95" s="8"/>
    </row>
    <row r="96" spans="1:9" ht="26.25" customHeight="1" x14ac:dyDescent="0.25">
      <c r="A96" s="56"/>
      <c r="B96" s="89"/>
      <c r="C96" s="40">
        <v>14100</v>
      </c>
      <c r="D96" s="3" t="s">
        <v>94</v>
      </c>
      <c r="E96" s="15"/>
      <c r="F96" s="15"/>
      <c r="G96" s="15"/>
      <c r="H96" s="15"/>
      <c r="I96" s="8"/>
    </row>
    <row r="97" spans="1:9" ht="26.25" customHeight="1" x14ac:dyDescent="0.25">
      <c r="A97" s="56"/>
      <c r="B97" s="89"/>
      <c r="C97" s="40">
        <v>32750</v>
      </c>
      <c r="D97" s="3" t="s">
        <v>95</v>
      </c>
      <c r="E97" s="15"/>
      <c r="F97" s="15"/>
      <c r="G97" s="15"/>
      <c r="H97" s="15"/>
      <c r="I97" s="8"/>
    </row>
    <row r="98" spans="1:9" ht="26.25" customHeight="1" x14ac:dyDescent="0.25">
      <c r="A98" s="56"/>
      <c r="B98" s="89"/>
      <c r="C98" s="40">
        <v>610000</v>
      </c>
      <c r="D98" s="18" t="s">
        <v>51</v>
      </c>
      <c r="E98" s="15">
        <f>C99/30000+C100/82000</f>
        <v>1.2286178861788617</v>
      </c>
      <c r="F98" s="15">
        <f>C98+E98*H87</f>
        <v>732861.78861788614</v>
      </c>
      <c r="G98" s="15" t="s">
        <v>7</v>
      </c>
      <c r="H98" s="15"/>
      <c r="I98" s="8"/>
    </row>
    <row r="99" spans="1:9" ht="24.75" customHeight="1" x14ac:dyDescent="0.25">
      <c r="A99" s="56"/>
      <c r="B99" s="89"/>
      <c r="C99" s="44">
        <v>22700</v>
      </c>
      <c r="D99" s="3" t="s">
        <v>48</v>
      </c>
      <c r="E99" s="15"/>
      <c r="F99" s="15"/>
      <c r="G99" s="15"/>
      <c r="H99" s="15"/>
      <c r="I99" s="8"/>
    </row>
    <row r="100" spans="1:9" ht="13.5" thickBot="1" x14ac:dyDescent="0.3">
      <c r="A100" s="58"/>
      <c r="B100" s="90"/>
      <c r="C100" s="50">
        <v>38700</v>
      </c>
      <c r="D100" s="13" t="s">
        <v>52</v>
      </c>
      <c r="E100" s="32"/>
      <c r="F100" s="32"/>
      <c r="G100" s="32"/>
      <c r="H100" s="32"/>
      <c r="I100" s="12"/>
    </row>
    <row r="101" spans="1:9" ht="33.75" customHeight="1" x14ac:dyDescent="0.25">
      <c r="A101" s="63">
        <v>8</v>
      </c>
      <c r="B101" s="64" t="s">
        <v>21</v>
      </c>
      <c r="C101" s="27">
        <v>660000</v>
      </c>
      <c r="D101" s="17" t="s">
        <v>45</v>
      </c>
      <c r="E101" s="6">
        <f>C102/30000+C103/110000</f>
        <v>0.86727272727272731</v>
      </c>
      <c r="F101" s="6">
        <f>E101*H102+C101</f>
        <v>876818.18181818188</v>
      </c>
      <c r="G101" s="6" t="s">
        <v>7</v>
      </c>
      <c r="H101" s="6">
        <v>50000</v>
      </c>
      <c r="I101" s="7">
        <v>5</v>
      </c>
    </row>
    <row r="102" spans="1:9" ht="33.75" customHeight="1" x14ac:dyDescent="0.25">
      <c r="A102" s="56"/>
      <c r="B102" s="65"/>
      <c r="C102" s="29">
        <v>19200</v>
      </c>
      <c r="D102" s="3" t="s">
        <v>33</v>
      </c>
      <c r="E102" s="15"/>
      <c r="F102" s="15"/>
      <c r="G102" s="15"/>
      <c r="H102" s="15">
        <f>H101*I101</f>
        <v>250000</v>
      </c>
      <c r="I102" s="8"/>
    </row>
    <row r="103" spans="1:9" ht="33.75" customHeight="1" x14ac:dyDescent="0.25">
      <c r="A103" s="56"/>
      <c r="B103" s="65"/>
      <c r="C103" s="29">
        <v>25000</v>
      </c>
      <c r="D103" s="3" t="s">
        <v>34</v>
      </c>
      <c r="E103" s="15"/>
      <c r="F103" s="15"/>
      <c r="G103" s="15"/>
      <c r="H103" s="15"/>
      <c r="I103" s="8"/>
    </row>
    <row r="104" spans="1:9" ht="33.75" customHeight="1" x14ac:dyDescent="0.25">
      <c r="A104" s="56"/>
      <c r="B104" s="65"/>
      <c r="C104" s="29">
        <v>470000</v>
      </c>
      <c r="D104" s="26" t="s">
        <v>67</v>
      </c>
      <c r="E104" s="15">
        <f>C105/30000+C106/95000</f>
        <v>0.81480701754385965</v>
      </c>
      <c r="F104" s="15">
        <f>E104*H102+C104</f>
        <v>673701.75438596494</v>
      </c>
      <c r="G104" s="15" t="s">
        <v>7</v>
      </c>
      <c r="H104" s="15"/>
      <c r="I104" s="8"/>
    </row>
    <row r="105" spans="1:9" ht="33.75" customHeight="1" x14ac:dyDescent="0.25">
      <c r="A105" s="56"/>
      <c r="B105" s="65"/>
      <c r="C105" s="29">
        <v>14110</v>
      </c>
      <c r="D105" s="3" t="s">
        <v>65</v>
      </c>
      <c r="E105" s="15"/>
      <c r="F105" s="15"/>
      <c r="G105" s="15"/>
      <c r="H105" s="15"/>
      <c r="I105" s="8"/>
    </row>
    <row r="106" spans="1:9" ht="33.75" customHeight="1" x14ac:dyDescent="0.25">
      <c r="A106" s="56"/>
      <c r="B106" s="65"/>
      <c r="C106" s="29">
        <v>32725</v>
      </c>
      <c r="D106" s="3" t="s">
        <v>66</v>
      </c>
      <c r="E106" s="15"/>
      <c r="F106" s="15"/>
      <c r="G106" s="15"/>
      <c r="H106" s="15"/>
      <c r="I106" s="8"/>
    </row>
    <row r="107" spans="1:9" ht="33.75" customHeight="1" x14ac:dyDescent="0.25">
      <c r="A107" s="56"/>
      <c r="B107" s="65"/>
      <c r="C107" s="29">
        <v>690000</v>
      </c>
      <c r="D107" s="18" t="s">
        <v>54</v>
      </c>
      <c r="E107" s="15">
        <f>C108/30000+C109/95000</f>
        <v>1.1640350877192982</v>
      </c>
      <c r="F107" s="15">
        <f>E107*H102+C107</f>
        <v>981008.77192982449</v>
      </c>
      <c r="G107" s="15" t="s">
        <v>7</v>
      </c>
      <c r="H107" s="15"/>
      <c r="I107" s="8"/>
    </row>
    <row r="108" spans="1:9" ht="33.75" customHeight="1" x14ac:dyDescent="0.25">
      <c r="A108" s="56"/>
      <c r="B108" s="65"/>
      <c r="C108" s="33">
        <v>22700</v>
      </c>
      <c r="D108" s="3" t="s">
        <v>48</v>
      </c>
      <c r="E108" s="15"/>
      <c r="F108" s="15"/>
      <c r="G108" s="15"/>
      <c r="H108" s="15"/>
      <c r="I108" s="8"/>
    </row>
    <row r="109" spans="1:9" ht="33.75" customHeight="1" x14ac:dyDescent="0.25">
      <c r="A109" s="56"/>
      <c r="B109" s="65"/>
      <c r="C109" s="33">
        <v>38700</v>
      </c>
      <c r="D109" s="3" t="s">
        <v>53</v>
      </c>
      <c r="E109" s="15"/>
      <c r="F109" s="15"/>
      <c r="G109" s="15"/>
      <c r="H109" s="15"/>
      <c r="I109" s="8"/>
    </row>
    <row r="110" spans="1:9" ht="45" customHeight="1" x14ac:dyDescent="0.25">
      <c r="A110" s="56"/>
      <c r="B110" s="65"/>
      <c r="C110" s="29">
        <v>870000</v>
      </c>
      <c r="D110" s="30" t="s">
        <v>102</v>
      </c>
      <c r="E110" s="15">
        <f>C111/20000+C112/150000</f>
        <v>1.089</v>
      </c>
      <c r="F110" s="15">
        <f>E110*H102+C110</f>
        <v>1142250</v>
      </c>
      <c r="G110" s="15" t="s">
        <v>7</v>
      </c>
      <c r="H110" s="15"/>
      <c r="I110" s="8"/>
    </row>
    <row r="111" spans="1:9" ht="25.5" x14ac:dyDescent="0.25">
      <c r="A111" s="57"/>
      <c r="B111" s="66"/>
      <c r="C111" s="29">
        <v>17900</v>
      </c>
      <c r="D111" s="37" t="s">
        <v>96</v>
      </c>
      <c r="E111" s="15"/>
      <c r="F111" s="15"/>
      <c r="G111" s="15"/>
      <c r="H111" s="15"/>
      <c r="I111" s="8"/>
    </row>
    <row r="112" spans="1:9" ht="33.75" customHeight="1" thickBot="1" x14ac:dyDescent="0.3">
      <c r="A112" s="58"/>
      <c r="B112" s="67"/>
      <c r="C112" s="28">
        <v>29100</v>
      </c>
      <c r="D112" s="9" t="s">
        <v>97</v>
      </c>
      <c r="E112" s="10"/>
      <c r="F112" s="10"/>
      <c r="G112" s="10"/>
      <c r="H112" s="10"/>
      <c r="I112" s="11"/>
    </row>
    <row r="113" spans="1:9" ht="51" hidden="1" customHeight="1" x14ac:dyDescent="0.3">
      <c r="A113" s="55">
        <v>11</v>
      </c>
      <c r="B113" s="68" t="s">
        <v>13</v>
      </c>
      <c r="C113" s="49"/>
      <c r="D113" s="22"/>
      <c r="E113" s="23">
        <f>C116/35000+C117/40000+C118/600000</f>
        <v>0</v>
      </c>
      <c r="F113" s="23">
        <f>E113*H114+C113</f>
        <v>0</v>
      </c>
      <c r="G113" s="23" t="s">
        <v>7</v>
      </c>
      <c r="H113" s="23">
        <v>200000</v>
      </c>
      <c r="I113" s="24">
        <v>5</v>
      </c>
    </row>
    <row r="114" spans="1:9" hidden="1" x14ac:dyDescent="0.25">
      <c r="A114" s="56"/>
      <c r="B114" s="69"/>
      <c r="C114" s="40"/>
      <c r="D114" s="3"/>
      <c r="E114" s="15"/>
      <c r="F114" s="15"/>
      <c r="G114" s="15"/>
      <c r="H114" s="15">
        <f>H113*I113</f>
        <v>1000000</v>
      </c>
      <c r="I114" s="8"/>
    </row>
    <row r="115" spans="1:9" hidden="1" x14ac:dyDescent="0.25">
      <c r="A115" s="56"/>
      <c r="B115" s="69"/>
      <c r="C115" s="40"/>
      <c r="D115" s="3"/>
      <c r="E115" s="15"/>
      <c r="F115" s="15"/>
      <c r="G115" s="15"/>
      <c r="H115" s="15"/>
      <c r="I115" s="8"/>
    </row>
    <row r="116" spans="1:9" hidden="1" x14ac:dyDescent="0.25">
      <c r="A116" s="56"/>
      <c r="B116" s="69"/>
      <c r="C116" s="40"/>
      <c r="D116" s="3"/>
      <c r="E116" s="15"/>
      <c r="F116" s="15"/>
      <c r="G116" s="15"/>
      <c r="H116" s="15"/>
      <c r="I116" s="8"/>
    </row>
    <row r="117" spans="1:9" hidden="1" x14ac:dyDescent="0.25">
      <c r="A117" s="56"/>
      <c r="B117" s="69"/>
      <c r="C117" s="40"/>
      <c r="D117" s="3"/>
      <c r="E117" s="15"/>
      <c r="F117" s="15"/>
      <c r="G117" s="15"/>
      <c r="H117" s="15"/>
      <c r="I117" s="8"/>
    </row>
    <row r="118" spans="1:9" hidden="1" x14ac:dyDescent="0.25">
      <c r="A118" s="56"/>
      <c r="B118" s="69"/>
      <c r="C118" s="40"/>
      <c r="D118" s="3"/>
      <c r="E118" s="15"/>
      <c r="F118" s="15"/>
      <c r="G118" s="15"/>
      <c r="H118" s="15"/>
      <c r="I118" s="8"/>
    </row>
    <row r="119" spans="1:9" hidden="1" x14ac:dyDescent="0.25">
      <c r="A119" s="56"/>
      <c r="B119" s="69"/>
      <c r="C119" s="40"/>
      <c r="D119" s="18"/>
      <c r="E119" s="15">
        <f>C122/70000+C123/500000+C124/600000</f>
        <v>0</v>
      </c>
      <c r="F119" s="15">
        <f>E119*H114+C119</f>
        <v>0</v>
      </c>
      <c r="G119" s="15" t="s">
        <v>7</v>
      </c>
      <c r="H119" s="15"/>
      <c r="I119" s="8"/>
    </row>
    <row r="120" spans="1:9" hidden="1" x14ac:dyDescent="0.25">
      <c r="A120" s="56"/>
      <c r="B120" s="69"/>
      <c r="C120" s="40"/>
      <c r="D120" s="3"/>
      <c r="E120" s="15"/>
      <c r="F120" s="15"/>
      <c r="G120" s="15"/>
      <c r="H120" s="15"/>
      <c r="I120" s="8"/>
    </row>
    <row r="121" spans="1:9" hidden="1" x14ac:dyDescent="0.25">
      <c r="A121" s="56"/>
      <c r="B121" s="69"/>
      <c r="C121" s="40"/>
      <c r="D121" s="3"/>
      <c r="E121" s="15"/>
      <c r="F121" s="15"/>
      <c r="G121" s="15"/>
      <c r="H121" s="15"/>
      <c r="I121" s="8"/>
    </row>
    <row r="122" spans="1:9" hidden="1" x14ac:dyDescent="0.25">
      <c r="A122" s="56"/>
      <c r="B122" s="69"/>
      <c r="C122" s="40"/>
      <c r="D122" s="3"/>
      <c r="E122" s="15"/>
      <c r="F122" s="15"/>
      <c r="G122" s="15"/>
      <c r="H122" s="15"/>
      <c r="I122" s="8"/>
    </row>
    <row r="123" spans="1:9" hidden="1" x14ac:dyDescent="0.25">
      <c r="A123" s="56"/>
      <c r="B123" s="69"/>
      <c r="C123" s="40"/>
      <c r="D123" s="3"/>
      <c r="E123" s="15"/>
      <c r="F123" s="15"/>
      <c r="G123" s="15"/>
      <c r="H123" s="15"/>
      <c r="I123" s="8"/>
    </row>
    <row r="124" spans="1:9" hidden="1" x14ac:dyDescent="0.25">
      <c r="A124" s="56"/>
      <c r="B124" s="69"/>
      <c r="C124" s="40"/>
      <c r="D124" s="3"/>
      <c r="E124" s="15"/>
      <c r="F124" s="15"/>
      <c r="G124" s="15"/>
      <c r="H124" s="15"/>
      <c r="I124" s="8"/>
    </row>
    <row r="125" spans="1:9" hidden="1" x14ac:dyDescent="0.25">
      <c r="A125" s="56"/>
      <c r="B125" s="69"/>
      <c r="C125" s="40"/>
      <c r="D125" s="18"/>
      <c r="E125" s="15">
        <f>C128/70000+C129/500000+C130/600000</f>
        <v>0</v>
      </c>
      <c r="F125" s="15">
        <f>E125*H114+C125</f>
        <v>0</v>
      </c>
      <c r="G125" s="15" t="s">
        <v>7</v>
      </c>
      <c r="H125" s="15"/>
      <c r="I125" s="8"/>
    </row>
    <row r="126" spans="1:9" hidden="1" x14ac:dyDescent="0.25">
      <c r="A126" s="56"/>
      <c r="B126" s="69"/>
      <c r="C126" s="40"/>
      <c r="D126" s="3"/>
      <c r="E126" s="15"/>
      <c r="F126" s="15"/>
      <c r="G126" s="15"/>
      <c r="H126" s="15"/>
      <c r="I126" s="8"/>
    </row>
    <row r="127" spans="1:9" hidden="1" x14ac:dyDescent="0.25">
      <c r="A127" s="56"/>
      <c r="B127" s="69"/>
      <c r="C127" s="40"/>
      <c r="D127" s="3"/>
      <c r="E127" s="15"/>
      <c r="F127" s="15"/>
      <c r="G127" s="15"/>
      <c r="H127" s="15"/>
      <c r="I127" s="8"/>
    </row>
    <row r="128" spans="1:9" hidden="1" x14ac:dyDescent="0.25">
      <c r="A128" s="56"/>
      <c r="B128" s="69"/>
      <c r="C128" s="40"/>
      <c r="D128" s="3"/>
      <c r="E128" s="15"/>
      <c r="F128" s="15"/>
      <c r="G128" s="15"/>
      <c r="H128" s="15"/>
      <c r="I128" s="8"/>
    </row>
    <row r="129" spans="1:9" hidden="1" x14ac:dyDescent="0.25">
      <c r="A129" s="57"/>
      <c r="B129" s="70"/>
      <c r="C129" s="40"/>
      <c r="D129" s="3"/>
      <c r="E129" s="15"/>
      <c r="F129" s="15"/>
      <c r="G129" s="15"/>
      <c r="H129" s="15"/>
      <c r="I129" s="8"/>
    </row>
    <row r="130" spans="1:9" ht="13.5" hidden="1" thickBot="1" x14ac:dyDescent="0.3">
      <c r="A130" s="57"/>
      <c r="B130" s="70"/>
      <c r="C130" s="41"/>
      <c r="D130" s="13"/>
      <c r="E130" s="32"/>
      <c r="F130" s="32"/>
      <c r="G130" s="32"/>
      <c r="H130" s="32"/>
      <c r="I130" s="12"/>
    </row>
    <row r="131" spans="1:9" x14ac:dyDescent="0.25">
      <c r="A131" s="55">
        <v>9</v>
      </c>
      <c r="B131" s="59" t="s">
        <v>35</v>
      </c>
      <c r="C131" s="27">
        <v>610000</v>
      </c>
      <c r="D131" s="17" t="s">
        <v>36</v>
      </c>
      <c r="E131" s="6">
        <f>C132/24000+C133/24000*3+C136/105000+C137/70000*3</f>
        <v>3.8973809523809519</v>
      </c>
      <c r="F131" s="6">
        <f>E131*H132+C131</f>
        <v>1584345.2380952379</v>
      </c>
      <c r="G131" s="6" t="s">
        <v>7</v>
      </c>
      <c r="H131" s="6">
        <v>50000</v>
      </c>
      <c r="I131" s="7">
        <v>5</v>
      </c>
    </row>
    <row r="132" spans="1:9" x14ac:dyDescent="0.25">
      <c r="A132" s="56"/>
      <c r="B132" s="60"/>
      <c r="C132" s="29">
        <v>10300</v>
      </c>
      <c r="D132" s="3" t="s">
        <v>38</v>
      </c>
      <c r="E132" s="15"/>
      <c r="F132" s="15"/>
      <c r="G132" s="15"/>
      <c r="H132" s="15">
        <f>H131*I131</f>
        <v>250000</v>
      </c>
      <c r="I132" s="8"/>
    </row>
    <row r="133" spans="1:9" x14ac:dyDescent="0.25">
      <c r="A133" s="56"/>
      <c r="B133" s="60"/>
      <c r="C133" s="29">
        <v>15300</v>
      </c>
      <c r="D133" s="3" t="s">
        <v>39</v>
      </c>
      <c r="E133" s="15"/>
      <c r="F133" s="15"/>
      <c r="G133" s="15"/>
      <c r="H133" s="15"/>
      <c r="I133" s="8"/>
    </row>
    <row r="134" spans="1:9" x14ac:dyDescent="0.25">
      <c r="A134" s="56"/>
      <c r="B134" s="60"/>
      <c r="C134" s="29">
        <v>15300</v>
      </c>
      <c r="D134" s="3" t="s">
        <v>40</v>
      </c>
      <c r="E134" s="15"/>
      <c r="F134" s="15"/>
      <c r="G134" s="15"/>
      <c r="H134" s="15"/>
      <c r="I134" s="8"/>
    </row>
    <row r="135" spans="1:9" x14ac:dyDescent="0.25">
      <c r="A135" s="56"/>
      <c r="B135" s="60"/>
      <c r="C135" s="29">
        <v>15300</v>
      </c>
      <c r="D135" s="3" t="s">
        <v>41</v>
      </c>
      <c r="E135" s="15"/>
      <c r="F135" s="15"/>
      <c r="G135" s="15"/>
      <c r="H135" s="15"/>
      <c r="I135" s="8"/>
    </row>
    <row r="136" spans="1:9" x14ac:dyDescent="0.25">
      <c r="A136" s="56"/>
      <c r="B136" s="60"/>
      <c r="C136" s="33">
        <v>18000</v>
      </c>
      <c r="D136" s="3" t="s">
        <v>42</v>
      </c>
      <c r="E136" s="15"/>
      <c r="F136" s="15"/>
      <c r="G136" s="15"/>
      <c r="H136" s="15"/>
      <c r="I136" s="8"/>
    </row>
    <row r="137" spans="1:9" x14ac:dyDescent="0.25">
      <c r="A137" s="56"/>
      <c r="B137" s="60"/>
      <c r="C137" s="33">
        <v>32300</v>
      </c>
      <c r="D137" s="3" t="s">
        <v>43</v>
      </c>
      <c r="E137" s="15"/>
      <c r="F137" s="15"/>
      <c r="G137" s="15"/>
      <c r="H137" s="15"/>
      <c r="I137" s="8"/>
    </row>
    <row r="138" spans="1:9" x14ac:dyDescent="0.25">
      <c r="A138" s="56"/>
      <c r="B138" s="60"/>
      <c r="C138" s="29">
        <v>700000</v>
      </c>
      <c r="D138" s="18" t="s">
        <v>37</v>
      </c>
      <c r="E138" s="15">
        <f>C139/24000+C140/24000*3+C143/105000+C144/70000*3</f>
        <v>3.8959523809523806</v>
      </c>
      <c r="F138" s="15">
        <f>E138*H132+C138</f>
        <v>1673988.0952380951</v>
      </c>
      <c r="G138" s="15" t="s">
        <v>7</v>
      </c>
      <c r="H138" s="15"/>
      <c r="I138" s="8"/>
    </row>
    <row r="139" spans="1:9" x14ac:dyDescent="0.25">
      <c r="A139" s="56"/>
      <c r="B139" s="60"/>
      <c r="C139" s="29">
        <v>10300</v>
      </c>
      <c r="D139" s="3" t="s">
        <v>38</v>
      </c>
      <c r="E139" s="15"/>
      <c r="F139" s="15"/>
      <c r="G139" s="15"/>
      <c r="H139" s="15"/>
      <c r="I139" s="8"/>
    </row>
    <row r="140" spans="1:9" x14ac:dyDescent="0.25">
      <c r="A140" s="56"/>
      <c r="B140" s="60"/>
      <c r="C140" s="29">
        <v>15300</v>
      </c>
      <c r="D140" s="3" t="s">
        <v>39</v>
      </c>
      <c r="E140" s="15"/>
      <c r="F140" s="15"/>
      <c r="G140" s="15"/>
      <c r="H140" s="15"/>
      <c r="I140" s="8"/>
    </row>
    <row r="141" spans="1:9" x14ac:dyDescent="0.25">
      <c r="A141" s="56"/>
      <c r="B141" s="60"/>
      <c r="C141" s="29">
        <v>15300</v>
      </c>
      <c r="D141" s="3" t="s">
        <v>40</v>
      </c>
      <c r="E141" s="15"/>
      <c r="F141" s="15"/>
      <c r="G141" s="15"/>
      <c r="H141" s="15"/>
      <c r="I141" s="8"/>
    </row>
    <row r="142" spans="1:9" x14ac:dyDescent="0.25">
      <c r="A142" s="56"/>
      <c r="B142" s="60"/>
      <c r="C142" s="29">
        <v>15300</v>
      </c>
      <c r="D142" s="3" t="s">
        <v>41</v>
      </c>
      <c r="E142" s="15"/>
      <c r="F142" s="15"/>
      <c r="G142" s="15"/>
      <c r="H142" s="15"/>
      <c r="I142" s="8"/>
    </row>
    <row r="143" spans="1:9" x14ac:dyDescent="0.25">
      <c r="A143" s="56"/>
      <c r="B143" s="60"/>
      <c r="C143" s="33">
        <v>17850</v>
      </c>
      <c r="D143" s="3" t="s">
        <v>42</v>
      </c>
      <c r="E143" s="15"/>
      <c r="F143" s="15"/>
      <c r="G143" s="15"/>
      <c r="H143" s="15"/>
      <c r="I143" s="8"/>
    </row>
    <row r="144" spans="1:9" x14ac:dyDescent="0.25">
      <c r="A144" s="56"/>
      <c r="B144" s="60"/>
      <c r="C144" s="33">
        <v>32300</v>
      </c>
      <c r="D144" s="3" t="s">
        <v>43</v>
      </c>
      <c r="E144" s="15"/>
      <c r="F144" s="15"/>
      <c r="G144" s="15"/>
      <c r="H144" s="15"/>
      <c r="I144" s="8"/>
    </row>
    <row r="145" spans="1:9" x14ac:dyDescent="0.25">
      <c r="A145" s="56"/>
      <c r="B145" s="60"/>
      <c r="C145" s="29">
        <v>590000</v>
      </c>
      <c r="D145" s="18" t="s">
        <v>55</v>
      </c>
      <c r="E145" s="15">
        <f>C146/22000+C147/15000*3+C150/120000+C151/90000*3</f>
        <v>6.1599242424242417</v>
      </c>
      <c r="F145" s="15">
        <f>E145*H132+C145</f>
        <v>2129981.0606060605</v>
      </c>
      <c r="G145" s="15" t="s">
        <v>7</v>
      </c>
      <c r="H145" s="15"/>
      <c r="I145" s="8"/>
    </row>
    <row r="146" spans="1:9" x14ac:dyDescent="0.25">
      <c r="A146" s="56"/>
      <c r="B146" s="60"/>
      <c r="C146" s="29">
        <v>16700</v>
      </c>
      <c r="D146" s="3" t="s">
        <v>56</v>
      </c>
      <c r="E146" s="15"/>
      <c r="F146" s="15"/>
      <c r="G146" s="15"/>
      <c r="H146" s="15"/>
      <c r="I146" s="8"/>
    </row>
    <row r="147" spans="1:9" x14ac:dyDescent="0.25">
      <c r="A147" s="56"/>
      <c r="B147" s="60"/>
      <c r="C147" s="29">
        <v>20900</v>
      </c>
      <c r="D147" s="3" t="s">
        <v>57</v>
      </c>
      <c r="E147" s="15"/>
      <c r="F147" s="15"/>
      <c r="G147" s="15"/>
      <c r="H147" s="15"/>
      <c r="I147" s="8"/>
    </row>
    <row r="148" spans="1:9" x14ac:dyDescent="0.25">
      <c r="A148" s="56"/>
      <c r="B148" s="60"/>
      <c r="C148" s="29">
        <v>20900</v>
      </c>
      <c r="D148" s="3" t="s">
        <v>58</v>
      </c>
      <c r="E148" s="15"/>
      <c r="F148" s="15"/>
      <c r="G148" s="15"/>
      <c r="H148" s="15"/>
      <c r="I148" s="8"/>
    </row>
    <row r="149" spans="1:9" x14ac:dyDescent="0.25">
      <c r="A149" s="56"/>
      <c r="B149" s="60"/>
      <c r="C149" s="29">
        <v>20900</v>
      </c>
      <c r="D149" s="3" t="s">
        <v>59</v>
      </c>
      <c r="E149" s="15"/>
      <c r="F149" s="15"/>
      <c r="G149" s="15"/>
      <c r="H149" s="15"/>
      <c r="I149" s="8"/>
    </row>
    <row r="150" spans="1:9" x14ac:dyDescent="0.25">
      <c r="A150" s="56"/>
      <c r="B150" s="60"/>
      <c r="C150" s="33">
        <v>29300</v>
      </c>
      <c r="D150" s="3" t="s">
        <v>60</v>
      </c>
      <c r="E150" s="15"/>
      <c r="F150" s="15"/>
      <c r="G150" s="15"/>
      <c r="H150" s="15"/>
      <c r="I150" s="8"/>
    </row>
    <row r="151" spans="1:9" x14ac:dyDescent="0.25">
      <c r="A151" s="56"/>
      <c r="B151" s="60"/>
      <c r="C151" s="33">
        <v>29300</v>
      </c>
      <c r="D151" s="3" t="s">
        <v>61</v>
      </c>
      <c r="E151" s="15"/>
      <c r="F151" s="15"/>
      <c r="G151" s="15"/>
      <c r="H151" s="15"/>
      <c r="I151" s="8"/>
    </row>
    <row r="152" spans="1:9" x14ac:dyDescent="0.25">
      <c r="A152" s="56"/>
      <c r="B152" s="60"/>
      <c r="C152" s="29">
        <v>710000</v>
      </c>
      <c r="D152" s="18" t="s">
        <v>62</v>
      </c>
      <c r="E152" s="15">
        <f>C153/22000+C154/15000*3+C157/120000+C158/90000*3</f>
        <v>6.1599242424242417</v>
      </c>
      <c r="F152" s="15">
        <f>E152*H132+C152</f>
        <v>2249981.0606060605</v>
      </c>
      <c r="G152" s="15" t="s">
        <v>7</v>
      </c>
      <c r="H152" s="15"/>
      <c r="I152" s="8"/>
    </row>
    <row r="153" spans="1:9" x14ac:dyDescent="0.25">
      <c r="A153" s="56"/>
      <c r="B153" s="60"/>
      <c r="C153" s="29">
        <v>16700</v>
      </c>
      <c r="D153" s="3" t="s">
        <v>56</v>
      </c>
      <c r="E153" s="15"/>
      <c r="F153" s="15"/>
      <c r="G153" s="15"/>
      <c r="H153" s="15"/>
      <c r="I153" s="8"/>
    </row>
    <row r="154" spans="1:9" x14ac:dyDescent="0.25">
      <c r="A154" s="56"/>
      <c r="B154" s="60"/>
      <c r="C154" s="29">
        <v>20900</v>
      </c>
      <c r="D154" s="3" t="s">
        <v>57</v>
      </c>
      <c r="E154" s="15"/>
      <c r="F154" s="15"/>
      <c r="G154" s="15"/>
      <c r="H154" s="15"/>
      <c r="I154" s="8"/>
    </row>
    <row r="155" spans="1:9" x14ac:dyDescent="0.25">
      <c r="A155" s="56"/>
      <c r="B155" s="60"/>
      <c r="C155" s="29">
        <v>20900</v>
      </c>
      <c r="D155" s="3" t="s">
        <v>58</v>
      </c>
      <c r="E155" s="15"/>
      <c r="F155" s="15"/>
      <c r="G155" s="15"/>
      <c r="H155" s="15"/>
      <c r="I155" s="8"/>
    </row>
    <row r="156" spans="1:9" x14ac:dyDescent="0.25">
      <c r="A156" s="56"/>
      <c r="B156" s="60"/>
      <c r="C156" s="29">
        <v>20900</v>
      </c>
      <c r="D156" s="3" t="s">
        <v>59</v>
      </c>
      <c r="E156" s="15"/>
      <c r="F156" s="15"/>
      <c r="G156" s="15"/>
      <c r="H156" s="15"/>
      <c r="I156" s="8"/>
    </row>
    <row r="157" spans="1:9" x14ac:dyDescent="0.25">
      <c r="A157" s="56"/>
      <c r="B157" s="60"/>
      <c r="C157" s="33">
        <v>29300</v>
      </c>
      <c r="D157" s="3" t="s">
        <v>60</v>
      </c>
      <c r="E157" s="15"/>
      <c r="F157" s="15"/>
      <c r="G157" s="15"/>
      <c r="H157" s="15"/>
      <c r="I157" s="8"/>
    </row>
    <row r="158" spans="1:9" x14ac:dyDescent="0.25">
      <c r="A158" s="56"/>
      <c r="B158" s="60"/>
      <c r="C158" s="33">
        <v>29300</v>
      </c>
      <c r="D158" s="3" t="s">
        <v>61</v>
      </c>
      <c r="E158" s="15"/>
      <c r="F158" s="15"/>
      <c r="G158" s="15"/>
      <c r="H158" s="15"/>
      <c r="I158" s="8"/>
    </row>
    <row r="159" spans="1:9" x14ac:dyDescent="0.25">
      <c r="A159" s="56"/>
      <c r="B159" s="60"/>
      <c r="C159" s="29">
        <v>930000</v>
      </c>
      <c r="D159" s="18" t="s">
        <v>63</v>
      </c>
      <c r="E159" s="15">
        <f>C160/22000+C161/15000*3+C164/120000+C165/90000*3</f>
        <v>6.1599242424242417</v>
      </c>
      <c r="F159" s="15">
        <f>E159*H132+C159</f>
        <v>2469981.0606060605</v>
      </c>
      <c r="G159" s="15" t="s">
        <v>7</v>
      </c>
      <c r="H159" s="15"/>
      <c r="I159" s="8"/>
    </row>
    <row r="160" spans="1:9" x14ac:dyDescent="0.25">
      <c r="A160" s="56"/>
      <c r="B160" s="60"/>
      <c r="C160" s="29">
        <v>16700</v>
      </c>
      <c r="D160" s="3" t="s">
        <v>56</v>
      </c>
      <c r="E160" s="15"/>
      <c r="F160" s="15"/>
      <c r="G160" s="15"/>
      <c r="H160" s="15"/>
      <c r="I160" s="8"/>
    </row>
    <row r="161" spans="1:9" x14ac:dyDescent="0.25">
      <c r="A161" s="56"/>
      <c r="B161" s="60"/>
      <c r="C161" s="29">
        <v>20900</v>
      </c>
      <c r="D161" s="3" t="s">
        <v>57</v>
      </c>
      <c r="E161" s="15"/>
      <c r="F161" s="15"/>
      <c r="G161" s="15"/>
      <c r="H161" s="15"/>
      <c r="I161" s="8"/>
    </row>
    <row r="162" spans="1:9" x14ac:dyDescent="0.25">
      <c r="A162" s="56"/>
      <c r="B162" s="60"/>
      <c r="C162" s="29">
        <v>20900</v>
      </c>
      <c r="D162" s="3" t="s">
        <v>58</v>
      </c>
      <c r="E162" s="15"/>
      <c r="F162" s="15"/>
      <c r="G162" s="15"/>
      <c r="H162" s="15"/>
      <c r="I162" s="8"/>
    </row>
    <row r="163" spans="1:9" x14ac:dyDescent="0.25">
      <c r="A163" s="56"/>
      <c r="B163" s="60"/>
      <c r="C163" s="29">
        <v>20900</v>
      </c>
      <c r="D163" s="3" t="s">
        <v>59</v>
      </c>
      <c r="E163" s="15"/>
      <c r="F163" s="15"/>
      <c r="G163" s="15"/>
      <c r="H163" s="15"/>
      <c r="I163" s="8"/>
    </row>
    <row r="164" spans="1:9" x14ac:dyDescent="0.25">
      <c r="A164" s="57"/>
      <c r="B164" s="61"/>
      <c r="C164" s="33">
        <v>29300</v>
      </c>
      <c r="D164" s="3" t="s">
        <v>60</v>
      </c>
      <c r="E164" s="15"/>
      <c r="F164" s="15"/>
      <c r="G164" s="15"/>
      <c r="H164" s="15"/>
      <c r="I164" s="8"/>
    </row>
    <row r="165" spans="1:9" ht="13.5" thickBot="1" x14ac:dyDescent="0.3">
      <c r="A165" s="58"/>
      <c r="B165" s="62"/>
      <c r="C165" s="36">
        <v>29300</v>
      </c>
      <c r="D165" s="9" t="s">
        <v>61</v>
      </c>
      <c r="E165" s="10"/>
      <c r="F165" s="10"/>
      <c r="G165" s="10"/>
      <c r="H165" s="10"/>
      <c r="I165" s="11"/>
    </row>
    <row r="166" spans="1:9" ht="21.75" hidden="1" customHeight="1" x14ac:dyDescent="0.25">
      <c r="A166" s="55">
        <v>13</v>
      </c>
      <c r="B166" s="76" t="s">
        <v>14</v>
      </c>
      <c r="C166" s="23"/>
      <c r="D166" s="22"/>
      <c r="E166" s="23">
        <f>C167/20000+SUM(C168:C170)/20000</f>
        <v>0</v>
      </c>
      <c r="F166" s="23">
        <f>E166*H167+C166</f>
        <v>0</v>
      </c>
      <c r="G166" s="23" t="s">
        <v>7</v>
      </c>
      <c r="H166" s="23">
        <v>30000</v>
      </c>
      <c r="I166" s="24">
        <v>5</v>
      </c>
    </row>
    <row r="167" spans="1:9" ht="21.75" hidden="1" customHeight="1" x14ac:dyDescent="0.25">
      <c r="A167" s="56"/>
      <c r="B167" s="84"/>
      <c r="C167" s="15"/>
      <c r="D167" s="3"/>
      <c r="E167" s="15"/>
      <c r="F167" s="15"/>
      <c r="G167" s="15"/>
      <c r="H167" s="15">
        <f>H166*I166</f>
        <v>150000</v>
      </c>
      <c r="I167" s="8"/>
    </row>
    <row r="168" spans="1:9" ht="21.75" hidden="1" customHeight="1" x14ac:dyDescent="0.25">
      <c r="A168" s="56"/>
      <c r="B168" s="84"/>
      <c r="C168" s="15"/>
      <c r="D168" s="3"/>
      <c r="E168" s="15"/>
      <c r="F168" s="15"/>
      <c r="G168" s="15"/>
      <c r="H168" s="14"/>
      <c r="I168" s="16"/>
    </row>
    <row r="169" spans="1:9" ht="21.75" hidden="1" customHeight="1" x14ac:dyDescent="0.25">
      <c r="A169" s="56"/>
      <c r="B169" s="84"/>
      <c r="C169" s="15"/>
      <c r="D169" s="3"/>
      <c r="E169" s="15"/>
      <c r="F169" s="15"/>
      <c r="G169" s="15"/>
      <c r="H169" s="14"/>
      <c r="I169" s="16"/>
    </row>
    <row r="170" spans="1:9" ht="21.75" hidden="1" customHeight="1" x14ac:dyDescent="0.25">
      <c r="A170" s="56"/>
      <c r="B170" s="84"/>
      <c r="C170" s="15"/>
      <c r="D170" s="13"/>
      <c r="E170" s="32"/>
      <c r="F170" s="32"/>
      <c r="G170" s="32"/>
      <c r="H170" s="31"/>
      <c r="I170" s="21"/>
    </row>
    <row r="171" spans="1:9" hidden="1" x14ac:dyDescent="0.25">
      <c r="A171" s="56"/>
      <c r="B171" s="84"/>
      <c r="C171" s="15"/>
      <c r="D171" s="18"/>
      <c r="E171" s="15">
        <f>C172/26000+C173/15000*3+C176/125000*4+C177/40000</f>
        <v>0</v>
      </c>
      <c r="F171" s="15">
        <f>E171*H172+C171</f>
        <v>0</v>
      </c>
      <c r="G171" s="15" t="s">
        <v>7</v>
      </c>
      <c r="H171" s="15">
        <v>30000</v>
      </c>
      <c r="I171" s="8">
        <v>5</v>
      </c>
    </row>
    <row r="172" spans="1:9" hidden="1" x14ac:dyDescent="0.25">
      <c r="A172" s="56"/>
      <c r="B172" s="84"/>
      <c r="C172" s="19"/>
      <c r="D172" s="3"/>
      <c r="E172" s="15"/>
      <c r="F172" s="15"/>
      <c r="G172" s="15"/>
      <c r="H172" s="15">
        <f>H171*I171</f>
        <v>150000</v>
      </c>
      <c r="I172" s="8"/>
    </row>
    <row r="173" spans="1:9" hidden="1" x14ac:dyDescent="0.25">
      <c r="A173" s="56"/>
      <c r="B173" s="84"/>
      <c r="C173" s="19"/>
      <c r="D173" s="3"/>
      <c r="E173" s="15"/>
      <c r="F173" s="15"/>
      <c r="G173" s="15"/>
      <c r="H173" s="15"/>
      <c r="I173" s="8"/>
    </row>
    <row r="174" spans="1:9" hidden="1" x14ac:dyDescent="0.25">
      <c r="A174" s="56"/>
      <c r="B174" s="84"/>
      <c r="C174" s="19"/>
      <c r="D174" s="3"/>
      <c r="E174" s="15"/>
      <c r="F174" s="15"/>
      <c r="G174" s="15"/>
      <c r="H174" s="15"/>
      <c r="I174" s="8"/>
    </row>
    <row r="175" spans="1:9" hidden="1" x14ac:dyDescent="0.25">
      <c r="A175" s="56"/>
      <c r="B175" s="84"/>
      <c r="C175" s="19"/>
      <c r="D175" s="3"/>
      <c r="E175" s="15"/>
      <c r="F175" s="15"/>
      <c r="G175" s="15"/>
      <c r="H175" s="15"/>
      <c r="I175" s="8"/>
    </row>
    <row r="176" spans="1:9" hidden="1" x14ac:dyDescent="0.25">
      <c r="A176" s="56"/>
      <c r="B176" s="84"/>
      <c r="C176" s="19"/>
      <c r="D176" s="3"/>
      <c r="E176" s="15"/>
      <c r="F176" s="15"/>
      <c r="G176" s="15"/>
      <c r="H176" s="15"/>
      <c r="I176" s="8"/>
    </row>
    <row r="177" spans="1:9" hidden="1" x14ac:dyDescent="0.25">
      <c r="A177" s="56"/>
      <c r="B177" s="84"/>
      <c r="C177" s="19"/>
      <c r="D177" s="13"/>
      <c r="E177" s="32"/>
      <c r="F177" s="32"/>
      <c r="G177" s="32"/>
      <c r="H177" s="32"/>
      <c r="I177" s="12"/>
    </row>
    <row r="178" spans="1:9" hidden="1" x14ac:dyDescent="0.25">
      <c r="A178" s="56"/>
      <c r="B178" s="84"/>
      <c r="C178" s="15"/>
      <c r="D178" s="18"/>
      <c r="E178" s="15">
        <f>C179/30000+C180/20000*3</f>
        <v>0</v>
      </c>
      <c r="F178" s="15">
        <f>E178*H179+C178</f>
        <v>0</v>
      </c>
      <c r="G178" s="15" t="s">
        <v>6</v>
      </c>
      <c r="H178" s="15">
        <v>30000</v>
      </c>
      <c r="I178" s="12">
        <v>5</v>
      </c>
    </row>
    <row r="179" spans="1:9" hidden="1" x14ac:dyDescent="0.25">
      <c r="A179" s="56"/>
      <c r="B179" s="84"/>
      <c r="C179" s="19"/>
      <c r="D179" s="3"/>
      <c r="E179" s="15"/>
      <c r="F179" s="15"/>
      <c r="G179" s="15"/>
      <c r="H179" s="15">
        <f>H178*I178</f>
        <v>150000</v>
      </c>
      <c r="I179" s="8"/>
    </row>
    <row r="180" spans="1:9" hidden="1" x14ac:dyDescent="0.25">
      <c r="A180" s="56"/>
      <c r="B180" s="84"/>
      <c r="C180" s="19"/>
      <c r="D180" s="3"/>
      <c r="E180" s="15"/>
      <c r="F180" s="15"/>
      <c r="G180" s="15"/>
      <c r="H180" s="15"/>
      <c r="I180" s="8"/>
    </row>
    <row r="181" spans="1:9" hidden="1" x14ac:dyDescent="0.25">
      <c r="A181" s="56"/>
      <c r="B181" s="84"/>
      <c r="C181" s="19"/>
      <c r="D181" s="3"/>
      <c r="E181" s="15"/>
      <c r="F181" s="15"/>
      <c r="G181" s="15"/>
      <c r="H181" s="15"/>
      <c r="I181" s="8"/>
    </row>
    <row r="182" spans="1:9" ht="13.5" hidden="1" thickBot="1" x14ac:dyDescent="0.3">
      <c r="A182" s="58"/>
      <c r="B182" s="77"/>
      <c r="C182" s="20"/>
      <c r="D182" s="9"/>
      <c r="E182" s="10"/>
      <c r="F182" s="10"/>
      <c r="G182" s="10"/>
      <c r="H182" s="10"/>
      <c r="I182" s="11"/>
    </row>
    <row r="185" spans="1:9" ht="25.5" customHeight="1" x14ac:dyDescent="0.25">
      <c r="B185" s="53" t="s">
        <v>98</v>
      </c>
      <c r="C185" s="53"/>
      <c r="D185" s="53"/>
      <c r="E185" s="53"/>
      <c r="F185" s="53"/>
      <c r="G185" s="53"/>
      <c r="H185" s="53"/>
      <c r="I185" s="53"/>
    </row>
  </sheetData>
  <mergeCells count="38">
    <mergeCell ref="E2:E3"/>
    <mergeCell ref="F2:F3"/>
    <mergeCell ref="G2:G3"/>
    <mergeCell ref="H2:H3"/>
    <mergeCell ref="I2:I3"/>
    <mergeCell ref="A23:A32"/>
    <mergeCell ref="B23:B32"/>
    <mergeCell ref="A53:A61"/>
    <mergeCell ref="B53:B61"/>
    <mergeCell ref="A33:A52"/>
    <mergeCell ref="B33:B52"/>
    <mergeCell ref="A166:A182"/>
    <mergeCell ref="B166:B182"/>
    <mergeCell ref="A71:A85"/>
    <mergeCell ref="B71:B85"/>
    <mergeCell ref="B86:B91"/>
    <mergeCell ref="B92:B100"/>
    <mergeCell ref="B13:B18"/>
    <mergeCell ref="A2:A3"/>
    <mergeCell ref="B2:B3"/>
    <mergeCell ref="D2:D3"/>
    <mergeCell ref="C2:C3"/>
    <mergeCell ref="B185:I185"/>
    <mergeCell ref="A1:I1"/>
    <mergeCell ref="A131:A165"/>
    <mergeCell ref="B131:B165"/>
    <mergeCell ref="A101:A112"/>
    <mergeCell ref="B101:B112"/>
    <mergeCell ref="A113:A130"/>
    <mergeCell ref="B113:B130"/>
    <mergeCell ref="A86:A100"/>
    <mergeCell ref="A62:A70"/>
    <mergeCell ref="B62:B70"/>
    <mergeCell ref="A4:A12"/>
    <mergeCell ref="B4:B12"/>
    <mergeCell ref="A19:A22"/>
    <mergeCell ref="B19:B22"/>
    <mergeCell ref="A13:A18"/>
  </mergeCells>
  <conditionalFormatting sqref="F111 F102">
    <cfRule type="colorScale" priority="223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11 E102">
    <cfRule type="colorScale" priority="219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28 E130">
    <cfRule type="colorScale" priority="299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9 F21">
    <cfRule type="colorScale" priority="332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9 E21">
    <cfRule type="colorScale" priority="335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88:E90 E86">
    <cfRule type="colorScale" priority="353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88:F90 F86">
    <cfRule type="colorScale" priority="356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5 E12">
    <cfRule type="colorScale" priority="182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5 F12">
    <cfRule type="colorScale" priority="181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23 E28">
    <cfRule type="colorScale" priority="180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23 F28">
    <cfRule type="colorScale" priority="179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49:E52 E36:E42 E44:E47 E33:E34">
    <cfRule type="colorScale" priority="491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49:F52 F36:F42 F44:F47 F33:F34">
    <cfRule type="colorScale" priority="496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74:F177 F172">
    <cfRule type="colorScale" priority="69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74:E177 E172">
    <cfRule type="colorScale" priority="70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66 E171 E178">
    <cfRule type="colorScale" priority="64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66 F171 F178">
    <cfRule type="colorScale" priority="63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23:F125 F113 F117:F119">
    <cfRule type="colorScale" priority="817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17:E118 E123:E124">
    <cfRule type="colorScale" priority="821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19 E113 E125">
    <cfRule type="colorScale" priority="57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29">
    <cfRule type="colorScale" priority="55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29">
    <cfRule type="colorScale" priority="56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54">
    <cfRule type="colorScale" priority="836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54">
    <cfRule type="colorScale" priority="841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70">
    <cfRule type="colorScale" priority="848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70">
    <cfRule type="colorScale" priority="851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61">
    <cfRule type="colorScale" priority="53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61">
    <cfRule type="colorScale" priority="54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96:E97 E94">
    <cfRule type="colorScale" priority="856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96:F97 F94">
    <cfRule type="colorScale" priority="858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81:F182 F179">
    <cfRule type="colorScale" priority="859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81:E182 E179">
    <cfRule type="colorScale" priority="861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6:E17 E13">
    <cfRule type="colorScale" priority="48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6:F17 F13">
    <cfRule type="colorScale" priority="47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61:F165 F133:F137">
    <cfRule type="colorScale" priority="862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61:E165 E133:E137">
    <cfRule type="colorScale" priority="866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67">
    <cfRule type="colorScale" priority="41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67">
    <cfRule type="colorScale" priority="42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62 E65 E68">
    <cfRule type="colorScale" priority="38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62 F65 F68">
    <cfRule type="colorScale" priority="37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71 E76 E81">
    <cfRule type="colorScale" priority="34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76 F71 F81">
    <cfRule type="colorScale" priority="33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40:F144">
    <cfRule type="colorScale" priority="23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40:E144">
    <cfRule type="colorScale" priority="24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47:F151">
    <cfRule type="colorScale" priority="21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47:E151">
    <cfRule type="colorScale" priority="22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54:F158">
    <cfRule type="colorScale" priority="19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54:E158">
    <cfRule type="colorScale" priority="20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31 E138 E145 E152 E159">
    <cfRule type="colorScale" priority="18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F131 F138 F145 F152 F159">
    <cfRule type="colorScale" priority="17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92 E95 E98">
    <cfRule type="colorScale" priority="14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92 F95 F98">
    <cfRule type="colorScale" priority="13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101 E104 E107 E110">
    <cfRule type="colorScale" priority="10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101 F104 F107 F110">
    <cfRule type="colorScale" priority="9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4 E7 E10:E11">
    <cfRule type="colorScale" priority="6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4 F7 F10:F11">
    <cfRule type="colorScale" priority="5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E56 E53 E59">
    <cfRule type="colorScale" priority="2">
      <colorScale>
        <cfvo type="min"/>
        <cfvo type="percentile" val="50"/>
        <cfvo type="max"/>
        <color rgb="FF00B050"/>
        <color rgb="FFFFFF00"/>
        <color rgb="FFFF0000"/>
      </colorScale>
    </cfRule>
  </conditionalFormatting>
  <conditionalFormatting sqref="F56 F53 F59">
    <cfRule type="colorScale" priority="1">
      <colorScale>
        <cfvo type="min"/>
        <cfvo type="percentile" val="50"/>
        <cfvo type="max"/>
        <color rgb="FF00B050"/>
        <color rgb="FFFFFF00"/>
        <color rgb="FFFF0000"/>
      </colorScale>
    </cfRule>
  </conditionalFormatting>
  <pageMargins left="0.47" right="0.25" top="0.25" bottom="0.24" header="0.18" footer="0.17"/>
  <pageSetup paperSize="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2017-09-04T05:20:15Z</dcterms:created>
  <dcterms:modified xsi:type="dcterms:W3CDTF">2025-01-13T09:12:01Z</dcterms:modified>
</cp:coreProperties>
</file>